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embeddings/oleObject1.bin" ContentType="application/vnd.openxmlformats-officedocument.oleObject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OSVALDO\BKAUP\PROJETOS 2025\AMAZON\"/>
    </mc:Choice>
  </mc:AlternateContent>
  <bookViews>
    <workbookView xWindow="-120" yWindow="-120" windowWidth="20730" windowHeight="11040" tabRatio="946" activeTab="2"/>
  </bookViews>
  <sheets>
    <sheet name="Dados de Entrada" sheetId="1" r:id="rId1"/>
    <sheet name="CONTROLE CERT." sheetId="14" r:id="rId2"/>
    <sheet name="RV" sheetId="3" r:id="rId3"/>
    <sheet name="L &gt; ou = 24" sheetId="8" r:id="rId4"/>
    <sheet name="CNARQ" sheetId="7" r:id="rId5"/>
    <sheet name="NBL" sheetId="10" r:id="rId6"/>
    <sheet name="CNBL" sheetId="6" r:id="rId7"/>
    <sheet name="CSN" sheetId="2" r:id="rId8"/>
    <sheet name="LC" sheetId="9" r:id="rId9"/>
    <sheet name="LP" sheetId="13" r:id="rId10"/>
    <sheet name="CHT" sheetId="12" r:id="rId11"/>
  </sheets>
  <externalReferences>
    <externalReference r:id="rId12"/>
    <externalReference r:id="rId13"/>
    <externalReference r:id="rId14"/>
  </externalReferences>
  <definedNames>
    <definedName name="_r">[1]BL!$D$27</definedName>
    <definedName name="AB" localSheetId="3">'L &gt; ou = 24'!$D$66</definedName>
    <definedName name="AB">'[1]Arq L&gt;24'!$C$57</definedName>
    <definedName name="AL" localSheetId="3">'L &gt; ou = 24'!$D$94</definedName>
    <definedName name="AL">'[1]Arq L&gt;24'!$C$85</definedName>
    <definedName name="AnoConst">'[1]Dados de Entrada'!$D$17</definedName>
    <definedName name="_xlnm.Print_Area" localSheetId="10">CHT!$A$1:$AB$49</definedName>
    <definedName name="_xlnm.Print_Area" localSheetId="4">CNARQ!$A$1:$AB$115</definedName>
    <definedName name="_xlnm.Print_Area" localSheetId="6">CNBL!$A$1:$AB$114</definedName>
    <definedName name="_xlnm.Print_Area" localSheetId="1">'CONTROLE CERT.'!$A$1:$AE$44</definedName>
    <definedName name="_xlnm.Print_Area" localSheetId="7">CSN!$A$1:$AB$101</definedName>
    <definedName name="_xlnm.Print_Area" localSheetId="0">'Dados de Entrada'!$A$1:$M$73</definedName>
    <definedName name="_xlnm.Print_Area" localSheetId="3">'L &gt; ou = 24'!$A$1:$J$150</definedName>
    <definedName name="_xlnm.Print_Area" localSheetId="8">LC!$A$1:$AB$61</definedName>
    <definedName name="_xlnm.Print_Area" localSheetId="9">LP!$A$1:$AB$57</definedName>
    <definedName name="_xlnm.Print_Area" localSheetId="5">NBL!$A$1:$I$170</definedName>
    <definedName name="_xlnm.Print_Area" localSheetId="2">RV!$A$1:$AD$52</definedName>
    <definedName name="Area1" localSheetId="1">#REF!</definedName>
    <definedName name="Area1" localSheetId="3">#REF!</definedName>
    <definedName name="Area1" localSheetId="9">#REF!</definedName>
    <definedName name="Area1" localSheetId="5">#REF!</definedName>
    <definedName name="Area1">#REF!</definedName>
    <definedName name="Area2" localSheetId="1">#REF!</definedName>
    <definedName name="Area2" localSheetId="3">#REF!</definedName>
    <definedName name="Area2" localSheetId="9">#REF!</definedName>
    <definedName name="Area2" localSheetId="5">#REF!</definedName>
    <definedName name="Area2">#REF!</definedName>
    <definedName name="AreaNav">'[1]Dados de Entrada'!$D$22</definedName>
    <definedName name="Art">'[1]Dados de Entrada'!$D$25</definedName>
    <definedName name="AS" localSheetId="1">#REF!</definedName>
    <definedName name="AS" localSheetId="3">#REF!</definedName>
    <definedName name="AS" localSheetId="9">#REF!</definedName>
    <definedName name="AS" localSheetId="5">#REF!</definedName>
    <definedName name="AS">#REF!</definedName>
    <definedName name="B">'[1]Dados de Entrada'!$D$33</definedName>
    <definedName name="Ca">'[1]Dados de Entrada'!$D$35</definedName>
    <definedName name="CargaCv">'[1]Dados de Entrada'!$D$53</definedName>
    <definedName name="Casco">'[1]Dados de Entrada'!$D$15</definedName>
    <definedName name="CentroDisco" localSheetId="1">#REF!</definedName>
    <definedName name="CentroDisco" localSheetId="3">#REF!</definedName>
    <definedName name="CentroDisco" localSheetId="9">#REF!</definedName>
    <definedName name="CentroDisco" localSheetId="5">#REF!</definedName>
    <definedName name="CentroDisco">#REF!</definedName>
    <definedName name="Classif" localSheetId="1">'[1]Dados de Entrada'!#REF!</definedName>
    <definedName name="Classif" localSheetId="3">'[1]Dados de Entrada'!#REF!</definedName>
    <definedName name="Classif" localSheetId="9">'[1]Dados de Entrada'!#REF!</definedName>
    <definedName name="Classif" localSheetId="5">'[1]Dados de Entrada'!#REF!</definedName>
    <definedName name="Classif">'[1]Dados de Entrada'!#REF!</definedName>
    <definedName name="Co">'[1]Dados de Entrada'!$D$34</definedName>
    <definedName name="Crea">'[1]Dados de Entrada'!$F$65</definedName>
    <definedName name="Data">'[1]Dados de Entrada'!$D$60</definedName>
    <definedName name="Dba">[1]BL!$D$68</definedName>
    <definedName name="Dmax">'[1]Dados de Entrada'!$D$41</definedName>
    <definedName name="Dmin">'[1]Dados de Entrada'!$D$42</definedName>
    <definedName name="Eng">'[1]Dados de Entrada'!$F$63</definedName>
    <definedName name="EspCarga" localSheetId="1">#REF!</definedName>
    <definedName name="EspCarga" localSheetId="3">#REF!</definedName>
    <definedName name="EspCarga" localSheetId="9">#REF!</definedName>
    <definedName name="EspCarga" localSheetId="5">#REF!</definedName>
    <definedName name="EspCarga">#REF!</definedName>
    <definedName name="Est">'[1]Dados de Entrada'!$D$14</definedName>
    <definedName name="hs">[1]BL!$D$74</definedName>
    <definedName name="IndCham">'[1]Dados de Entrada'!$D$24</definedName>
    <definedName name="LocalConst">'[1]Dados de Entrada'!$D$16</definedName>
    <definedName name="Lpp" localSheetId="3">'[2]Dados entrada'!$D$31</definedName>
    <definedName name="Lr">'[1]Dados de Entrada'!$D$30</definedName>
    <definedName name="Material">'[1]Dados de Entrada'!$D$18</definedName>
    <definedName name="MCP">'[1]Dados de Entrada'!$D$49</definedName>
    <definedName name="NMCP">'[1]Dados de Entrada'!$D$50</definedName>
    <definedName name="NomeArm">'[1]Dados de Entrada'!$D$13</definedName>
    <definedName name="NomeEmb">'[1]Dados de Entrada'!$D$12</definedName>
    <definedName name="NumInsc">'[1]Dados de Entrada'!$D$23</definedName>
    <definedName name="ObsCSN">'[1]Dados de Entrada'!$B$56</definedName>
    <definedName name="P">'[1]Dados de Entrada'!$D$32</definedName>
    <definedName name="PB">'[1]Dados de Entrada'!$D$43</definedName>
    <definedName name="Perigo">'[1]Dados de Entrada'!$D$54</definedName>
    <definedName name="Porto">'[1]Dados de Entrada'!$D$21</definedName>
    <definedName name="PosLongBL" localSheetId="1">#REF!</definedName>
    <definedName name="PosLongBL" localSheetId="3">#REF!</definedName>
    <definedName name="PosLongBL" localSheetId="9">#REF!</definedName>
    <definedName name="PosLongBL" localSheetId="5">#REF!</definedName>
    <definedName name="PosLongBL">#REF!</definedName>
    <definedName name="POT">'[1]Dados de Entrada'!$D$51</definedName>
    <definedName name="PotMCA">'[1]Dados de Entrada'!$D$52</definedName>
    <definedName name="T">'[1]Dados de Entrada'!$G$39</definedName>
    <definedName name="TipoEmb">'[1]Dados de Entrada'!$D$19</definedName>
    <definedName name="TipoServ">'[1]Dados de Entrada'!$D$20</definedName>
    <definedName name="TitEng">'[1]Dados de Entrada'!$F$64</definedName>
    <definedName name="_xlnm.Print_Titles" localSheetId="1">'CONTROLE CERT.'!$1:$9</definedName>
    <definedName name="_xlnm.Print_Titles" localSheetId="0">'Dados de Entrada'!$1:$5</definedName>
    <definedName name="_xlnm.Print_Titles" localSheetId="3">'L &gt; ou = 24'!$1:$10</definedName>
    <definedName name="_xlnm.Print_Titles" localSheetId="5">NBL!$1:$10</definedName>
    <definedName name="_xlnm.Print_Titles" localSheetId="2">RV!$1:$9</definedName>
    <definedName name="Tleve">'[1]Dados de Entrada'!$C$39</definedName>
    <definedName name="Trip">'[1]Dados de Entrada'!$D$45</definedName>
    <definedName name="Volume" localSheetId="1">#REF!</definedName>
    <definedName name="Volume" localSheetId="3">#REF!</definedName>
    <definedName name="Volume" localSheetId="9">#REF!</definedName>
    <definedName name="Volume" localSheetId="5">#REF!</definedName>
    <definedName name="Volume">#REF!</definedName>
    <definedName name="Ym">[1]BL!$C$92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94" i="2" l="1"/>
  <c r="X48" i="2"/>
  <c r="H48" i="2"/>
  <c r="B71" i="2"/>
  <c r="C56" i="1"/>
  <c r="B88" i="2"/>
  <c r="B87" i="2"/>
  <c r="L79" i="2" l="1"/>
  <c r="L78" i="2"/>
  <c r="L83" i="2"/>
  <c r="H78" i="2"/>
  <c r="H83" i="2"/>
  <c r="H79" i="2"/>
  <c r="L80" i="2"/>
  <c r="L75" i="2"/>
  <c r="H80" i="2"/>
  <c r="H75" i="2"/>
  <c r="L82" i="2"/>
  <c r="H82" i="2"/>
  <c r="L76" i="2"/>
  <c r="L81" i="2"/>
  <c r="H76" i="2"/>
  <c r="H81" i="2"/>
  <c r="L77" i="2"/>
  <c r="H77" i="2"/>
  <c r="C55" i="1"/>
  <c r="O96" i="2" s="1"/>
  <c r="J24" i="13"/>
  <c r="J22" i="13"/>
  <c r="J20" i="13"/>
  <c r="B46" i="13"/>
  <c r="D31" i="13"/>
  <c r="H64" i="1" l="1"/>
  <c r="D63" i="1"/>
  <c r="B112" i="7" s="1"/>
  <c r="B2" i="12"/>
  <c r="B34" i="12"/>
  <c r="B36" i="12"/>
  <c r="U26" i="9"/>
  <c r="U25" i="9"/>
  <c r="U23" i="9"/>
  <c r="U22" i="9"/>
  <c r="H25" i="9"/>
  <c r="H24" i="9"/>
  <c r="H22" i="9"/>
  <c r="U22" i="3"/>
  <c r="K39" i="6"/>
  <c r="A169" i="10"/>
  <c r="F8" i="10"/>
  <c r="C5" i="10"/>
  <c r="I124" i="10"/>
  <c r="I126" i="10"/>
  <c r="I128" i="10"/>
  <c r="F90" i="10"/>
  <c r="D68" i="10"/>
  <c r="D70" i="10" s="1"/>
  <c r="D30" i="10"/>
  <c r="G27" i="10"/>
  <c r="E27" i="10"/>
  <c r="D25" i="10"/>
  <c r="D22" i="10"/>
  <c r="I16" i="10"/>
  <c r="H15" i="10"/>
  <c r="H14" i="10"/>
  <c r="C15" i="10"/>
  <c r="C14" i="10"/>
  <c r="C13" i="10"/>
  <c r="C12" i="10"/>
  <c r="C16" i="10"/>
  <c r="C28" i="10"/>
  <c r="E28" i="10"/>
  <c r="F41" i="10"/>
  <c r="F43" i="10"/>
  <c r="F52" i="10"/>
  <c r="F54" i="10"/>
  <c r="F63" i="10"/>
  <c r="F65" i="10"/>
  <c r="F84" i="10"/>
  <c r="F85" i="10"/>
  <c r="F86" i="10"/>
  <c r="F87" i="10"/>
  <c r="F88" i="10"/>
  <c r="F89" i="10"/>
  <c r="G140" i="10"/>
  <c r="B50" i="9"/>
  <c r="D46" i="9"/>
  <c r="D41" i="9"/>
  <c r="H21" i="9"/>
  <c r="B51" i="8"/>
  <c r="B144" i="8" s="1"/>
  <c r="C42" i="8"/>
  <c r="C41" i="8"/>
  <c r="J29" i="8"/>
  <c r="J28" i="8"/>
  <c r="D29" i="8"/>
  <c r="D28" i="8"/>
  <c r="E25" i="8"/>
  <c r="E24" i="8"/>
  <c r="C26" i="8"/>
  <c r="C25" i="8"/>
  <c r="E11" i="8" s="1"/>
  <c r="C24" i="8"/>
  <c r="G21" i="8"/>
  <c r="D20" i="8"/>
  <c r="D19" i="8"/>
  <c r="D18" i="8"/>
  <c r="D17" i="8"/>
  <c r="D16" i="8"/>
  <c r="D15" i="8"/>
  <c r="D14" i="8"/>
  <c r="D13" i="8"/>
  <c r="G9" i="8"/>
  <c r="D6" i="8"/>
  <c r="I142" i="8"/>
  <c r="G49" i="8" s="1"/>
  <c r="D70" i="8" s="1"/>
  <c r="G71" i="8" s="1"/>
  <c r="I132" i="8"/>
  <c r="G47" i="8" s="1"/>
  <c r="G62" i="8" s="1"/>
  <c r="I123" i="8"/>
  <c r="G46" i="8" s="1"/>
  <c r="G61" i="8" s="1"/>
  <c r="I113" i="8"/>
  <c r="G45" i="8" s="1"/>
  <c r="E36" i="8"/>
  <c r="O86" i="7" s="1"/>
  <c r="J35" i="8"/>
  <c r="O83" i="7" s="1"/>
  <c r="B16" i="8"/>
  <c r="B44" i="7"/>
  <c r="S24" i="7"/>
  <c r="K24" i="7"/>
  <c r="B24" i="7"/>
  <c r="W16" i="7"/>
  <c r="W4" i="7"/>
  <c r="B2" i="7"/>
  <c r="R16" i="7"/>
  <c r="M16" i="7"/>
  <c r="B16" i="7"/>
  <c r="W4" i="6"/>
  <c r="X4" i="2"/>
  <c r="D59" i="1"/>
  <c r="B45" i="6" s="1"/>
  <c r="B2" i="6"/>
  <c r="K21" i="6"/>
  <c r="R17" i="6"/>
  <c r="B47" i="6"/>
  <c r="M17" i="6"/>
  <c r="B17" i="6"/>
  <c r="C35" i="3"/>
  <c r="U4" i="3"/>
  <c r="B57" i="2"/>
  <c r="B2" i="2"/>
  <c r="I12" i="3"/>
  <c r="I11" i="3"/>
  <c r="I10" i="3"/>
  <c r="L19" i="3"/>
  <c r="L18" i="3"/>
  <c r="L17" i="3"/>
  <c r="H7" i="3"/>
  <c r="H4" i="3"/>
  <c r="C8" i="10" s="1"/>
  <c r="B42" i="2"/>
  <c r="B28" i="2"/>
  <c r="U22" i="2"/>
  <c r="N22" i="2"/>
  <c r="B22" i="2"/>
  <c r="U16" i="2"/>
  <c r="N16" i="2"/>
  <c r="B16" i="2"/>
  <c r="C39" i="1"/>
  <c r="C43" i="8" s="1"/>
  <c r="C36" i="1"/>
  <c r="J30" i="8" s="1"/>
  <c r="C33" i="1"/>
  <c r="D30" i="8" s="1"/>
  <c r="B69" i="7" l="1"/>
  <c r="B72" i="7"/>
  <c r="U29" i="9"/>
  <c r="D9" i="8"/>
  <c r="U27" i="9"/>
  <c r="I137" i="10"/>
  <c r="I130" i="10"/>
  <c r="D132" i="10" s="1"/>
  <c r="C162" i="10" s="1"/>
  <c r="C85" i="10"/>
  <c r="C84" i="10"/>
  <c r="C88" i="10"/>
  <c r="C87" i="10"/>
  <c r="C90" i="10"/>
  <c r="F91" i="10" s="1"/>
  <c r="C92" i="10" s="1"/>
  <c r="F55" i="10"/>
  <c r="C89" i="10"/>
  <c r="F44" i="10"/>
  <c r="C93" i="10"/>
  <c r="C102" i="10"/>
  <c r="D74" i="10"/>
  <c r="C86" i="10"/>
  <c r="F66" i="10"/>
  <c r="C76" i="8"/>
  <c r="B78" i="8" s="1"/>
  <c r="O89" i="7"/>
  <c r="C72" i="8"/>
  <c r="C73" i="8" s="1"/>
  <c r="B97" i="8"/>
  <c r="G48" i="8"/>
  <c r="G64" i="8" s="1"/>
  <c r="D66" i="8" s="1"/>
  <c r="G60" i="8"/>
  <c r="G63" i="8" s="1"/>
  <c r="E125" i="8"/>
  <c r="B77" i="8" l="1"/>
  <c r="G76" i="8"/>
  <c r="D79" i="8" s="1"/>
  <c r="D73" i="8"/>
  <c r="D72" i="8"/>
  <c r="C94" i="10"/>
  <c r="A96" i="10"/>
  <c r="A95" i="10"/>
  <c r="D73" i="10"/>
  <c r="D75" i="10" s="1"/>
  <c r="D76" i="10" s="1"/>
  <c r="C83" i="8"/>
  <c r="I81" i="8"/>
  <c r="J48" i="8"/>
  <c r="C101" i="10" l="1"/>
  <c r="A105" i="10" s="1"/>
  <c r="B82" i="8"/>
  <c r="O31" i="7"/>
  <c r="H28" i="2"/>
  <c r="W17" i="6"/>
  <c r="A77" i="10"/>
  <c r="A78" i="10"/>
  <c r="B81" i="8"/>
  <c r="G79" i="8"/>
  <c r="C88" i="8" s="1"/>
  <c r="C103" i="10" l="1"/>
  <c r="E108" i="10" s="1"/>
  <c r="A104" i="10"/>
  <c r="E116" i="10"/>
  <c r="E117" i="10" s="1"/>
  <c r="D118" i="10" s="1"/>
  <c r="E109" i="10"/>
  <c r="D110" i="10" s="1"/>
  <c r="B92" i="8"/>
  <c r="B91" i="8"/>
  <c r="D94" i="8"/>
  <c r="J49" i="8" s="1"/>
  <c r="O32" i="7" s="1"/>
  <c r="D119" i="10" l="1"/>
  <c r="I135" i="10" s="1"/>
  <c r="I144" i="10" s="1"/>
  <c r="D146" i="10" s="1"/>
  <c r="A120" i="10"/>
  <c r="A121" i="10"/>
  <c r="D111" i="10"/>
  <c r="A112" i="10"/>
  <c r="A113" i="10"/>
  <c r="C163" i="10" l="1"/>
  <c r="O28" i="6"/>
  <c r="O26" i="6"/>
</calcChain>
</file>

<file path=xl/comments1.xml><?xml version="1.0" encoding="utf-8"?>
<comments xmlns="http://schemas.openxmlformats.org/spreadsheetml/2006/main">
  <authors>
    <author>Usuario</author>
  </authors>
  <commentList>
    <comment ref="E166" authorId="0" shapeId="0">
      <text>
        <r>
          <rPr>
            <b/>
            <sz val="8"/>
            <color indexed="81"/>
            <rFont val="Tahoma"/>
            <family val="2"/>
          </rPr>
          <t>Alceu:</t>
        </r>
        <r>
          <rPr>
            <sz val="8"/>
            <color indexed="81"/>
            <rFont val="Tahoma"/>
            <family val="2"/>
          </rPr>
          <t xml:space="preserve">
Inserir o valor aqui.</t>
        </r>
      </text>
    </comment>
  </commentList>
</comments>
</file>

<file path=xl/sharedStrings.xml><?xml version="1.0" encoding="utf-8"?>
<sst xmlns="http://schemas.openxmlformats.org/spreadsheetml/2006/main" count="855" uniqueCount="578">
  <si>
    <t>DADOS DE ENTRADA – SISTEMA DE CERTIFICAÇÃO
NORMAM-331/DPC</t>
  </si>
  <si>
    <t>Campo</t>
  </si>
  <si>
    <t>Ajuda / Descritivo (como preencher)</t>
  </si>
  <si>
    <t>Nome da Embarcação</t>
  </si>
  <si>
    <t>Nome de registro/uso. Se não houver, informe o nome operacional.</t>
  </si>
  <si>
    <t>Armador / Proprietário</t>
  </si>
  <si>
    <t>Razão social ou nome completo do proprietário/empresa responsável.</t>
  </si>
  <si>
    <t>Tipo de Embarcação</t>
  </si>
  <si>
    <t>Ex.: empurrador, balsa, lancha, rebocador, ferry, draga etc.</t>
  </si>
  <si>
    <t>Tipo de Navegação</t>
  </si>
  <si>
    <t>Informe em metros (m). Use valor do projeto, documento técnico ou medição.</t>
  </si>
  <si>
    <t>Informe em metros (m).</t>
  </si>
  <si>
    <t>Material do Casco</t>
  </si>
  <si>
    <t>Ex.: aço, alumínio, madeira, fibra etc.</t>
  </si>
  <si>
    <t>Ano de Construção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</si>
  <si>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</si>
  <si>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</si>
  <si>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</si>
  <si>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</si>
  <si>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</si>
  <si>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</si>
  <si>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</si>
  <si>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</si>
  <si>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</si>
  <si>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</si>
  <si>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Área 2</t>
  </si>
  <si>
    <t>Estaleiro Construtor</t>
  </si>
  <si>
    <t>Número do Casco</t>
  </si>
  <si>
    <t>Local de Construção</t>
  </si>
  <si>
    <t>Ano de Construção/Alteração</t>
  </si>
  <si>
    <t>Tipo de Serviço</t>
  </si>
  <si>
    <t>Área de Navegação</t>
  </si>
  <si>
    <t>Numero de Inscrição</t>
  </si>
  <si>
    <t>Interior ou Mar Aberto</t>
  </si>
  <si>
    <t>Area 1 ou Area 2</t>
  </si>
  <si>
    <t>1.11</t>
  </si>
  <si>
    <t>1.12</t>
  </si>
  <si>
    <t>1.13</t>
  </si>
  <si>
    <t>1.14</t>
  </si>
  <si>
    <t>1.15</t>
  </si>
  <si>
    <t>1.16</t>
  </si>
  <si>
    <t>1.17</t>
  </si>
  <si>
    <t>1.18</t>
  </si>
  <si>
    <t>1. INFORMAÇÕES GERAIS DA EMBARCAÇÃO (preencher primeiro) - Documento de Refrencia: Memorial Descritivo</t>
  </si>
  <si>
    <t>2. INFORMAÇÕES TÉCNICAS DA EMBARCAÇÃO - Docuemnto de Refrencia: Memorial Descritivo e Documentos Técnicos</t>
  </si>
  <si>
    <t>Contorno (Co) =</t>
  </si>
  <si>
    <t>Comprimento de Arqueação (Ca) =</t>
  </si>
  <si>
    <t>Comprimento Total da embarcação - m</t>
  </si>
  <si>
    <t>Boca Maxima - m</t>
  </si>
  <si>
    <t>Valor 
(preencher aqui)</t>
  </si>
  <si>
    <t>Boca Moldada (B) - m</t>
  </si>
  <si>
    <t>Pontal Moldado (P)- m</t>
  </si>
  <si>
    <t>Comprimento entre (Lpp) - m</t>
  </si>
  <si>
    <t>Comprimento de Regra =</t>
  </si>
  <si>
    <t>Comprimento Total do Casco (Ct) - m</t>
  </si>
  <si>
    <t>1.19</t>
  </si>
  <si>
    <t>1.20</t>
  </si>
  <si>
    <t>1.21</t>
  </si>
  <si>
    <t>Calado Leve =</t>
  </si>
  <si>
    <t>A vante</t>
  </si>
  <si>
    <t>A ré</t>
  </si>
  <si>
    <t>1.22</t>
  </si>
  <si>
    <t>1.23</t>
  </si>
  <si>
    <t>Calado Carregado =</t>
  </si>
  <si>
    <t>Deslocamento Leve =</t>
  </si>
  <si>
    <t>1.24</t>
  </si>
  <si>
    <t>1.25</t>
  </si>
  <si>
    <t>1.26</t>
  </si>
  <si>
    <t xml:space="preserve">Porte Bruto = </t>
  </si>
  <si>
    <t>1.27</t>
  </si>
  <si>
    <t>1.28</t>
  </si>
  <si>
    <t>1.29</t>
  </si>
  <si>
    <t>Número de Tripulantes:</t>
  </si>
  <si>
    <t>N1 (No. de Passageiros em camarotes que tenham menos de oito beliches)=</t>
  </si>
  <si>
    <t>N2 (No. dos demais Passageiros) =</t>
  </si>
  <si>
    <t>Belém PA</t>
  </si>
  <si>
    <t>Interior</t>
  </si>
  <si>
    <t xml:space="preserve">Deslocamento Carregado = </t>
  </si>
  <si>
    <t>CERTIFICADO DE SEGURANÇA DA NAVEGAÇÃO</t>
  </si>
  <si>
    <t>N° de Inscrição</t>
  </si>
  <si>
    <t>Comprimento (m)</t>
  </si>
  <si>
    <t>Arqueação Bruta</t>
  </si>
  <si>
    <t xml:space="preserve"> </t>
  </si>
  <si>
    <t>CONVALIDAÇÕES</t>
  </si>
  <si>
    <t>E</t>
  </si>
  <si>
    <t>xx/xx/xxxx</t>
  </si>
  <si>
    <t xml:space="preserve">                                                                                                                           </t>
  </si>
  <si>
    <t xml:space="preserve">    </t>
  </si>
  <si>
    <t xml:space="preserve">                                                                                                                    </t>
  </si>
  <si>
    <t/>
  </si>
  <si>
    <t>RELATÓRIO DE VISTORIA</t>
  </si>
  <si>
    <t>REPÚBLICA FEDERATIVA DO BRASIL</t>
  </si>
  <si>
    <t>NOME DA EMBARCAÇÃO</t>
  </si>
  <si>
    <t>ARMADOR:</t>
  </si>
  <si>
    <t>TIPO DE EMBARCAÇÃO:</t>
  </si>
  <si>
    <t>1 - CARACTERÍSTICAS PRINCIPAIS DA EMBARCAÇÃO</t>
  </si>
  <si>
    <t>1.1 -</t>
  </si>
  <si>
    <t>COMPRIMENTO TOTAL</t>
  </si>
  <si>
    <t>:</t>
  </si>
  <si>
    <t>m</t>
  </si>
  <si>
    <t>1.2 -</t>
  </si>
  <si>
    <t>1.3 -</t>
  </si>
  <si>
    <t>BOCA MOLDADA</t>
  </si>
  <si>
    <t>PONTAL MOLDADO</t>
  </si>
  <si>
    <t>ARQUEAÇÃO BRUTA</t>
  </si>
  <si>
    <t>ARQUEAÇÃO LÍQUIDA</t>
  </si>
  <si>
    <t>2 - EXIGÊNCIAS</t>
  </si>
  <si>
    <t>N°</t>
  </si>
  <si>
    <t>REFERÊNCIA</t>
  </si>
  <si>
    <t>3 - OBSERVAÇÕES</t>
  </si>
  <si>
    <t>DESCRIÇÃO</t>
  </si>
  <si>
    <t>VISTORIADOR NAVAL</t>
  </si>
  <si>
    <t>X</t>
  </si>
  <si>
    <t>Indicativo de Chamada</t>
  </si>
  <si>
    <t>Atividades ou Serviços</t>
  </si>
  <si>
    <t>MAR ABERTO</t>
  </si>
  <si>
    <t>INTERIOR</t>
  </si>
  <si>
    <t>APOIO PORTUÁRIO</t>
  </si>
  <si>
    <t>Longo Curso</t>
  </si>
  <si>
    <t>Cabotagem</t>
  </si>
  <si>
    <t>Apoio Marítimo</t>
  </si>
  <si>
    <t xml:space="preserve">Área 1 </t>
  </si>
  <si>
    <t>Fabricante, Modelo e Número do Motor</t>
  </si>
  <si>
    <t>Potência Propulsiva
Total (kW)</t>
  </si>
  <si>
    <t>Quantidade Autorizada
de Passageiros</t>
  </si>
  <si>
    <t>Vide verso</t>
  </si>
  <si>
    <t>Autorizado a Transportar
Carga no Convés</t>
  </si>
  <si>
    <t>SIM</t>
  </si>
  <si>
    <t>NÃO</t>
  </si>
  <si>
    <t>MARINHA DO BRASIL</t>
  </si>
  <si>
    <t>DIRETORIA DE PORTOS E COSTAS</t>
  </si>
  <si>
    <t>AMAZON NAVAL LTDA</t>
  </si>
  <si>
    <t>A AMAZON LTDA certifica:</t>
  </si>
  <si>
    <t>Indicatico de Chamada</t>
  </si>
  <si>
    <t>Anatel</t>
  </si>
  <si>
    <t xml:space="preserve">foi objeto de vistoria de </t>
  </si>
  <si>
    <t>em conformidade com as disposições regulamentadas pela NORMAM 202 da Diretoria de Portos e Costas.</t>
  </si>
  <si>
    <t>Que a embarcação objeto de vistoria RENOVAÇÃO em conformidade com as disposições regulamentadas
pela NORMAM 202 da Diretoria de Portos e Costas.</t>
  </si>
  <si>
    <t>A embarcação cumpre os requisitos de acessibilidade para o transporte coletivo aquaviário de passageiros.</t>
  </si>
  <si>
    <t>As vistorias evidenciaram que seu estado é satisfatório e que cumpre com as prescrições indicadas.</t>
  </si>
  <si>
    <t>O presente Certificado será válido até o vencimento indicado, estando sujeito a realização das vistorias anuais e intermediária
que deverão ficar registradas entre as datas limites estabelecidas.</t>
  </si>
  <si>
    <t>Aracelli Suzane Andrade Ferreira</t>
  </si>
  <si>
    <t xml:space="preserve">Engenheira Naval </t>
  </si>
  <si>
    <t>CREA: 22.482</t>
  </si>
  <si>
    <t>1ª VIST. ANUAL</t>
  </si>
  <si>
    <t>2ª VIST. ANUAL</t>
  </si>
  <si>
    <t>3ª VIST. ANUAL</t>
  </si>
  <si>
    <t>4ª VIST. ANUAL</t>
  </si>
  <si>
    <t>A REALIZAR</t>
  </si>
  <si>
    <t xml:space="preserve">ENTRE </t>
  </si>
  <si>
    <t>LUGAR E DATA DA REALIZAÇÃO</t>
  </si>
  <si>
    <t>VISTORIADOR</t>
  </si>
  <si>
    <t>LOCAL</t>
  </si>
  <si>
    <t>Observações:</t>
  </si>
  <si>
    <t>VISTORIA EM SECO REALIZADA EM:</t>
  </si>
  <si>
    <t>VALIDO ATÉ:</t>
  </si>
  <si>
    <t>ANEXO 8-C - NORMAM 202/DPC</t>
  </si>
  <si>
    <t xml:space="preserve">3. INFORMAÇÕES PARA EMISSÃO DOS CERTIFICADOS </t>
  </si>
  <si>
    <t>ITEM</t>
  </si>
  <si>
    <t>VENCIMENTO</t>
  </si>
  <si>
    <t>ANDRÉ ALVES BEZERRA</t>
  </si>
  <si>
    <t>CREA:  50615022D-SP 9622V-PA</t>
  </si>
  <si>
    <t>N° de Inscrição:</t>
  </si>
  <si>
    <t>Data da Vistoria em Seco:</t>
  </si>
  <si>
    <t>Data da Vistoria Flutuando:</t>
  </si>
  <si>
    <t>Data da Vistoria de Arqueação:</t>
  </si>
  <si>
    <t>Data da Vistoria de Borda Livre:</t>
  </si>
  <si>
    <t>Numero do Relatório:</t>
  </si>
  <si>
    <t xml:space="preserve">CERTIFICADO AM-CSN - </t>
  </si>
  <si>
    <t>Médio</t>
  </si>
  <si>
    <t>Ano</t>
  </si>
  <si>
    <t>Data de Emissão:</t>
  </si>
  <si>
    <t xml:space="preserve"> AM-REL-V:</t>
  </si>
  <si>
    <t>EMISSÃO</t>
  </si>
  <si>
    <t>Tipo: EMISSÃO ou RENOVAÇÃO:</t>
  </si>
  <si>
    <t>CERTIFICADO NACIONAL DE BORDA LIVRE 
PARA NAVEGAÇÃO INTERIOR</t>
  </si>
  <si>
    <t>ANEXO 6-A - NORMAM 202/DPC</t>
  </si>
  <si>
    <t>(EMITIDO DE ACORDO COM A NORMAM-202)</t>
  </si>
  <si>
    <t>Porto de Inscrição</t>
  </si>
  <si>
    <t>Atividade ou Serviço:</t>
  </si>
  <si>
    <t>Tipo de Embarcação:</t>
  </si>
  <si>
    <t>A</t>
  </si>
  <si>
    <t>B</t>
  </si>
  <si>
    <t>C</t>
  </si>
  <si>
    <t>D</t>
  </si>
  <si>
    <t>Área de Navegação Interior:</t>
  </si>
  <si>
    <t>Área 1</t>
  </si>
  <si>
    <t xml:space="preserve">CERTIFICADO AM-CNBL - </t>
  </si>
  <si>
    <t>mm</t>
  </si>
  <si>
    <t>CENTRO DO DISCO:</t>
  </si>
  <si>
    <t>DISTÂNCIA DA PARTE SUPERIOR DA LINHA DO CONVÉS ATÉ:</t>
  </si>
  <si>
    <t>MARCA DA LINHA DE CARGA PARA A ÁREA 1:</t>
  </si>
  <si>
    <t>MARCA DA LINHA DE CARGA PARA A ÁREA 2:</t>
  </si>
  <si>
    <t>DA FACE SUPERIOR DO CONVÉS AO LADO.</t>
  </si>
  <si>
    <t xml:space="preserve">A ARESTA SUP. DA LINHA DO CONVÉS ESTÁ SITUADA A </t>
  </si>
  <si>
    <t>DO BICO DE PROA.</t>
  </si>
  <si>
    <t>ACRÉSCIMO PARA NAVEGAÇÃO EM ÁGUA SALGADA - X - ABAIXO DO DISCO DE PLIMSOLL.</t>
  </si>
  <si>
    <t>ABAIXO DO DISCO DE PLIMSOLL.</t>
  </si>
  <si>
    <t xml:space="preserve">ACRÉSCIMO PARA NAVEGAÇÃO EM ÁGUA SALGADA       </t>
  </si>
  <si>
    <t xml:space="preserve">O CENTRO DO DISCO ESTÁ SITUADO A  </t>
  </si>
  <si>
    <t>O PRESENTE CERTIFICADO É EXPEDIDO PARA ATESTAR QUE A EMBARCAÇÃO FOI VISTORIADA E QUE A SUA BORDA LIVRE E LINHA DE CARGA INDICADAS FORAM APOSTAS E SERÃO CONTROLADAS CONFORME AS DISPOSIÇÕES EM VIGOR.</t>
  </si>
  <si>
    <t>Validade:</t>
  </si>
  <si>
    <t>CSN</t>
  </si>
  <si>
    <t>Condicional:</t>
  </si>
  <si>
    <t>Provisório:</t>
  </si>
  <si>
    <t>Prazo dado:</t>
  </si>
  <si>
    <t>CNBL</t>
  </si>
  <si>
    <t>Este documento é para certificar que a vistoria requerida pela NORMAM-202/DPC foi efetuada e que a embarcação se encontrava de acordo com as prescrições relevantes da Norma.</t>
  </si>
  <si>
    <t>CERTIFICADO NACIONAL DE ARQUEAÇÃO</t>
  </si>
  <si>
    <t xml:space="preserve">CERTIFICADO AM-CNARQ - </t>
  </si>
  <si>
    <t>CNARQ</t>
  </si>
  <si>
    <t>ANEXO 7-A - NORMAM 202/DPC</t>
  </si>
  <si>
    <t>Data em que a quilha foi batida (ver nota)</t>
  </si>
  <si>
    <t>Data de batimento de Quilha:</t>
  </si>
  <si>
    <t>Comprimento de Regra (m)</t>
  </si>
  <si>
    <t>Boca (m)</t>
  </si>
  <si>
    <t>Pontal moldado a meia-nau
até o convés superior (m)</t>
  </si>
  <si>
    <t>CARACTERÍSTICAS PRINCIPAIS</t>
  </si>
  <si>
    <t>AS ARQUEAÇÕES DA EMBARCAÇÃO SÃO:</t>
  </si>
  <si>
    <t>ARQUAÇÃO BRUTA (AB):</t>
  </si>
  <si>
    <t>Certifico que as arqueações desta embarcação foram determinadas de acordo com as disposições da Convenção Internacional sobre Medidas de Arqueações de Embarcações (1969) e das Normas da Autoridade Marítima para Embarcações Empregadas na Navegação Interior.</t>
  </si>
  <si>
    <t>NOTA: data na qual a quilha foi batida ou estágio equivalente de construção, ou data na qual o navio sofreu alterações ou modificações de maior vulto.</t>
  </si>
  <si>
    <t>ESPAÇOS INCLUÍDOS NA ARQUEAÇÃO</t>
  </si>
  <si>
    <t>NOME DO ESPAÇO</t>
  </si>
  <si>
    <t>COMP.</t>
  </si>
  <si>
    <t>NÚMERO DE PASSAGEIROS</t>
  </si>
  <si>
    <t>Número total de passageiros em camarotes com até 8 beliches</t>
  </si>
  <si>
    <t>Número total dos demais passageiros</t>
  </si>
  <si>
    <t>CALADO MOLDADO</t>
  </si>
  <si>
    <t>ESPAÇOS EXCLUÍDOS</t>
  </si>
  <si>
    <t>um asterisco (*) deve ser feito naqueles espaços acima discriminados que sejam simultaneamente considerados espaços fechados e excluídos.</t>
  </si>
  <si>
    <t>DATA E LOCAL DA ARQUEAÇÃO ORIGINAL:</t>
  </si>
  <si>
    <t>DATA E LOCAL DA ÚLTIMA REARQUEAÇÃO:</t>
  </si>
  <si>
    <t>1. Características Gerais</t>
  </si>
  <si>
    <t>Nome da Embarcação:</t>
  </si>
  <si>
    <t>Armador:</t>
  </si>
  <si>
    <t>Construtor:</t>
  </si>
  <si>
    <t>Material do Casco:</t>
  </si>
  <si>
    <t>Tipo:</t>
  </si>
  <si>
    <t>Classificação:</t>
  </si>
  <si>
    <t>Porto de Inscrição:</t>
  </si>
  <si>
    <t>Data de Lançamento, Batimento da Quilha ou Construção:</t>
  </si>
  <si>
    <t>2. Características do Casco</t>
  </si>
  <si>
    <t>Ct =</t>
  </si>
  <si>
    <t>P =</t>
  </si>
  <si>
    <t>L =</t>
  </si>
  <si>
    <t>B =</t>
  </si>
  <si>
    <t>Lpp =</t>
  </si>
  <si>
    <t>AV =</t>
  </si>
  <si>
    <t>Calado Leve:</t>
  </si>
  <si>
    <t>AR =</t>
  </si>
  <si>
    <t>Calado Carregado:</t>
  </si>
  <si>
    <t>Médio =</t>
  </si>
  <si>
    <t>3. Tripulantes e Passageiros</t>
  </si>
  <si>
    <t>Número de Tripulantes =</t>
  </si>
  <si>
    <t>4. Características Calculadas</t>
  </si>
  <si>
    <t>Deslocamentos:</t>
  </si>
  <si>
    <t>Carregado:</t>
  </si>
  <si>
    <t>Leve:</t>
  </si>
  <si>
    <t>Porte Bruto:</t>
  </si>
  <si>
    <t>Espaços Fechados abaixo do Convés Superior</t>
  </si>
  <si>
    <t>Espaços Fechados acima do Convés Superior</t>
  </si>
  <si>
    <t xml:space="preserve">Espaços Excluídos </t>
  </si>
  <si>
    <t xml:space="preserve">V (Volume Total dos Espaços Fechados) </t>
  </si>
  <si>
    <t>AB =</t>
  </si>
  <si>
    <t>Vc (Volume dos Espaços de Carga)</t>
  </si>
  <si>
    <t>AL =</t>
  </si>
  <si>
    <t>5. Arqueação Bruta</t>
  </si>
  <si>
    <t>a) Identifique os Espaços Fechados; (Ver Anexo)</t>
  </si>
  <si>
    <t>b) Identifique os Espaços Excluídos;</t>
  </si>
  <si>
    <t>c) Espaços Fechados abaixo do Convés Superior =</t>
  </si>
  <si>
    <t>d) Espaços Fechados acima do Convés Superior =</t>
  </si>
  <si>
    <t>e) Espaços Excluídos =</t>
  </si>
  <si>
    <t>f) Espaços Fechados (V) =</t>
  </si>
  <si>
    <t xml:space="preserve"> K1 = </t>
  </si>
  <si>
    <t>6. Arqueação Líquida</t>
  </si>
  <si>
    <t>a) Identifique os Espaços de Carga; (Ver Anexo)</t>
  </si>
  <si>
    <t>b) Espaços de Carga (Vc) =</t>
  </si>
  <si>
    <t xml:space="preserve">- Utilizar = </t>
  </si>
  <si>
    <t>e) Cálculo das expressões das Notas:</t>
  </si>
  <si>
    <t xml:space="preserve">Utilizar = </t>
  </si>
  <si>
    <t xml:space="preserve">Valor calculado menor ou igual a 1, usar o valor calculado    </t>
  </si>
  <si>
    <t>Valor calculado maior do que 1, usar a unidade</t>
  </si>
  <si>
    <t>Valor calculado maior do que 0,25 AB, usar o valor calculado</t>
  </si>
  <si>
    <t>III) 0,30 AB =</t>
  </si>
  <si>
    <t xml:space="preserve">f) Cálculo da Arqueação Líquida   </t>
  </si>
  <si>
    <t xml:space="preserve">           AL = </t>
  </si>
  <si>
    <t>g) Comparar o valor obtido em e) III) (30% da arqueação bruta)</t>
  </si>
  <si>
    <t>AL calculada maior ou igual a 30% da AB, usar o valor calculado.</t>
  </si>
  <si>
    <t xml:space="preserve"> AL calculada menor que 30% da AB, usar AL = 30% AB.</t>
  </si>
  <si>
    <t xml:space="preserve">       AL =</t>
  </si>
  <si>
    <t>ANEXO - Espaços Incluídos na Arqueação</t>
  </si>
  <si>
    <t>A)  Espaços Fechados:</t>
  </si>
  <si>
    <t>a.1) Volumes Abaixo do Convés Principal:</t>
  </si>
  <si>
    <t>i)</t>
  </si>
  <si>
    <t>Volume do casco</t>
  </si>
  <si>
    <t xml:space="preserve">Vi </t>
  </si>
  <si>
    <t>=</t>
  </si>
  <si>
    <t>ii)</t>
  </si>
  <si>
    <t>Vii</t>
  </si>
  <si>
    <t>iii)</t>
  </si>
  <si>
    <t>Viii</t>
  </si>
  <si>
    <t xml:space="preserve">TOTAL </t>
  </si>
  <si>
    <t>VI</t>
  </si>
  <si>
    <t xml:space="preserve">a. 2) Volumes Acima do Convés Superior: </t>
  </si>
  <si>
    <t>iv)</t>
  </si>
  <si>
    <t>Viv</t>
  </si>
  <si>
    <t>v)</t>
  </si>
  <si>
    <t>Vv</t>
  </si>
  <si>
    <t>vi)</t>
  </si>
  <si>
    <t>Vvi</t>
  </si>
  <si>
    <t xml:space="preserve">VII </t>
  </si>
  <si>
    <t>B)  Espaços Excluídos:</t>
  </si>
  <si>
    <t>VB</t>
  </si>
  <si>
    <t xml:space="preserve">C)  Espaços de Carga: </t>
  </si>
  <si>
    <t>VC</t>
  </si>
  <si>
    <r>
      <t>N</t>
    </r>
    <r>
      <rPr>
        <vertAlign val="subscript"/>
        <sz val="10"/>
        <rFont val="Calibri"/>
        <family val="2"/>
      </rPr>
      <t>1</t>
    </r>
    <r>
      <rPr>
        <sz val="10"/>
        <rFont val="Calibri"/>
        <family val="2"/>
      </rPr>
      <t xml:space="preserve"> (N° . de Passageiros em camarotes que tenham menos de oito beliches) =</t>
    </r>
  </si>
  <si>
    <r>
      <t>N</t>
    </r>
    <r>
      <rPr>
        <vertAlign val="subscript"/>
        <sz val="10"/>
        <rFont val="Calibri"/>
        <family val="2"/>
      </rPr>
      <t>2</t>
    </r>
    <r>
      <rPr>
        <sz val="10"/>
        <rFont val="Calibri"/>
        <family val="2"/>
      </rPr>
      <t xml:space="preserve"> (N° . dos demais Passageiros) =</t>
    </r>
  </si>
  <si>
    <r>
      <t>g) Com V - obtem-se o valor de K</t>
    </r>
    <r>
      <rPr>
        <vertAlign val="subscript"/>
        <sz val="10"/>
        <rFont val="Calibri"/>
        <family val="2"/>
      </rPr>
      <t>1</t>
    </r>
  </si>
  <si>
    <r>
      <t>h) AB = K</t>
    </r>
    <r>
      <rPr>
        <vertAlign val="subscript"/>
        <sz val="10"/>
        <rFont val="Calibri"/>
        <family val="2"/>
      </rPr>
      <t>1</t>
    </r>
    <r>
      <rPr>
        <sz val="10"/>
        <rFont val="Calibri"/>
        <family val="2"/>
      </rPr>
      <t xml:space="preserve"> x V</t>
    </r>
  </si>
  <si>
    <r>
      <t>c) Com Vc - obtem-se o valor de K</t>
    </r>
    <r>
      <rPr>
        <vertAlign val="subscript"/>
        <sz val="10"/>
        <rFont val="Calibri"/>
        <family val="2"/>
      </rPr>
      <t>2</t>
    </r>
  </si>
  <si>
    <r>
      <t>K</t>
    </r>
    <r>
      <rPr>
        <b/>
        <vertAlign val="subscript"/>
        <sz val="10"/>
        <rFont val="Calibri"/>
        <family val="2"/>
      </rPr>
      <t>2</t>
    </r>
    <r>
      <rPr>
        <b/>
        <sz val="10"/>
        <rFont val="Calibri"/>
        <family val="2"/>
      </rPr>
      <t xml:space="preserve"> =</t>
    </r>
  </si>
  <si>
    <r>
      <t>d) N</t>
    </r>
    <r>
      <rPr>
        <vertAlign val="subscript"/>
        <sz val="10"/>
        <rFont val="Calibri"/>
        <family val="2"/>
      </rPr>
      <t>1</t>
    </r>
    <r>
      <rPr>
        <sz val="10"/>
        <rFont val="Calibri"/>
        <family val="2"/>
      </rPr>
      <t xml:space="preserve"> + N</t>
    </r>
    <r>
      <rPr>
        <vertAlign val="subscript"/>
        <sz val="10"/>
        <rFont val="Calibri"/>
        <family val="2"/>
      </rPr>
      <t>2</t>
    </r>
    <r>
      <rPr>
        <sz val="10"/>
        <rFont val="Calibri"/>
        <family val="2"/>
      </rPr>
      <t xml:space="preserve"> =                                                                             </t>
    </r>
  </si>
  <si>
    <r>
      <t>menor que 13, logo N</t>
    </r>
    <r>
      <rPr>
        <vertAlign val="subscript"/>
        <sz val="10"/>
        <rFont val="Calibri"/>
        <family val="2"/>
      </rPr>
      <t>1</t>
    </r>
    <r>
      <rPr>
        <sz val="10"/>
        <rFont val="Calibri"/>
        <family val="2"/>
      </rPr>
      <t xml:space="preserve"> e N</t>
    </r>
    <r>
      <rPr>
        <vertAlign val="subscript"/>
        <sz val="10"/>
        <rFont val="Calibri"/>
        <family val="2"/>
      </rPr>
      <t>2</t>
    </r>
    <r>
      <rPr>
        <sz val="10"/>
        <rFont val="Calibri"/>
        <family val="2"/>
      </rPr>
      <t xml:space="preserve"> nulos</t>
    </r>
  </si>
  <si>
    <r>
      <t>maior ou igual a 13, usar N</t>
    </r>
    <r>
      <rPr>
        <vertAlign val="subscript"/>
        <sz val="10"/>
        <rFont val="Calibri"/>
        <family val="2"/>
      </rPr>
      <t>1</t>
    </r>
    <r>
      <rPr>
        <sz val="10"/>
        <rFont val="Calibri"/>
        <family val="2"/>
      </rPr>
      <t xml:space="preserve"> e N</t>
    </r>
    <r>
      <rPr>
        <vertAlign val="subscript"/>
        <sz val="10"/>
        <rFont val="Calibri"/>
        <family val="2"/>
      </rPr>
      <t>2</t>
    </r>
  </si>
  <si>
    <r>
      <t>I) (4H / 3P)</t>
    </r>
    <r>
      <rPr>
        <vertAlign val="superscript"/>
        <sz val="10"/>
        <rFont val="Calibri"/>
        <family val="2"/>
      </rPr>
      <t>2</t>
    </r>
    <r>
      <rPr>
        <sz val="10"/>
        <rFont val="Calibri"/>
        <family val="2"/>
      </rPr>
      <t xml:space="preserve"> =</t>
    </r>
  </si>
  <si>
    <r>
      <t>II) K</t>
    </r>
    <r>
      <rPr>
        <vertAlign val="subscript"/>
        <sz val="10"/>
        <rFont val="Calibri"/>
        <family val="2"/>
      </rPr>
      <t>2</t>
    </r>
    <r>
      <rPr>
        <sz val="10"/>
        <rFont val="Calibri"/>
        <family val="2"/>
      </rPr>
      <t>Vc (4H / 3P)</t>
    </r>
    <r>
      <rPr>
        <vertAlign val="superscript"/>
        <sz val="10"/>
        <rFont val="Calibri"/>
        <family val="2"/>
      </rPr>
      <t>2</t>
    </r>
    <r>
      <rPr>
        <sz val="10"/>
        <rFont val="Calibri"/>
        <family val="2"/>
      </rPr>
      <t xml:space="preserve"> =</t>
    </r>
  </si>
  <si>
    <r>
      <t xml:space="preserve">         onde (4H / 3P)</t>
    </r>
    <r>
      <rPr>
        <vertAlign val="superscript"/>
        <sz val="10"/>
        <rFont val="Calibri"/>
        <family val="2"/>
      </rPr>
      <t>2</t>
    </r>
    <r>
      <rPr>
        <sz val="10"/>
        <rFont val="Calibri"/>
        <family val="2"/>
      </rPr>
      <t xml:space="preserve"> corresponde ao valor obtido em e) I)</t>
    </r>
  </si>
  <si>
    <r>
      <t xml:space="preserve">Valor calculado menor ou igual a 0,25 AB, usar </t>
    </r>
    <r>
      <rPr>
        <b/>
        <sz val="10"/>
        <rFont val="Calibri"/>
        <family val="2"/>
      </rPr>
      <t xml:space="preserve"> </t>
    </r>
    <r>
      <rPr>
        <sz val="10"/>
        <rFont val="Calibri"/>
        <family val="2"/>
      </rPr>
      <t>0,25 AB =</t>
    </r>
  </si>
  <si>
    <r>
      <t xml:space="preserve">     AL = K</t>
    </r>
    <r>
      <rPr>
        <vertAlign val="subscript"/>
        <sz val="10"/>
        <rFont val="Calibri"/>
        <family val="2"/>
      </rPr>
      <t>2</t>
    </r>
    <r>
      <rPr>
        <sz val="10"/>
        <rFont val="Calibri"/>
        <family val="2"/>
      </rPr>
      <t>Vc (4h / 3P)</t>
    </r>
    <r>
      <rPr>
        <vertAlign val="superscript"/>
        <sz val="10"/>
        <rFont val="Calibri"/>
        <family val="2"/>
      </rPr>
      <t>2</t>
    </r>
    <r>
      <rPr>
        <sz val="10"/>
        <rFont val="Calibri"/>
        <family val="2"/>
      </rPr>
      <t xml:space="preserve"> + 1,25 x (AB + 10.000) / 10.000 x (N</t>
    </r>
    <r>
      <rPr>
        <vertAlign val="subscript"/>
        <sz val="10"/>
        <rFont val="Calibri"/>
        <family val="2"/>
      </rPr>
      <t>1</t>
    </r>
    <r>
      <rPr>
        <sz val="10"/>
        <rFont val="Calibri"/>
        <family val="2"/>
      </rPr>
      <t xml:space="preserve"> + (N</t>
    </r>
    <r>
      <rPr>
        <vertAlign val="subscript"/>
        <sz val="10"/>
        <rFont val="Calibri"/>
        <family val="2"/>
      </rPr>
      <t>2</t>
    </r>
    <r>
      <rPr>
        <sz val="10"/>
        <rFont val="Calibri"/>
        <family val="2"/>
      </rPr>
      <t xml:space="preserve"> / 10))</t>
    </r>
  </si>
  <si>
    <r>
      <t xml:space="preserve">    onde K</t>
    </r>
    <r>
      <rPr>
        <vertAlign val="subscript"/>
        <sz val="10"/>
        <rFont val="Calibri"/>
        <family val="2"/>
      </rPr>
      <t>2</t>
    </r>
    <r>
      <rPr>
        <sz val="10"/>
        <rFont val="Calibri"/>
        <family val="2"/>
      </rPr>
      <t>Vc (4H / 3P)</t>
    </r>
    <r>
      <rPr>
        <vertAlign val="superscript"/>
        <sz val="10"/>
        <rFont val="Calibri"/>
        <family val="2"/>
      </rPr>
      <t>2</t>
    </r>
    <r>
      <rPr>
        <sz val="10"/>
        <rFont val="Calibri"/>
        <family val="2"/>
      </rPr>
      <t xml:space="preserve"> corresponde ao valor obtido em e) II)</t>
    </r>
  </si>
  <si>
    <r>
      <t>Volume Total: V</t>
    </r>
    <r>
      <rPr>
        <b/>
        <vertAlign val="subscript"/>
        <sz val="10"/>
        <rFont val="Calibri"/>
        <family val="2"/>
      </rPr>
      <t>T</t>
    </r>
    <r>
      <rPr>
        <b/>
        <sz val="10"/>
        <rFont val="Calibri"/>
        <family val="2"/>
      </rPr>
      <t xml:space="preserve"> =</t>
    </r>
  </si>
  <si>
    <r>
      <t xml:space="preserve">NOTAS PARA ARQUEAÇÃO DE EMBARCAÇÕES
</t>
    </r>
    <r>
      <rPr>
        <b/>
        <u/>
        <sz val="10"/>
        <rFont val="Calibri"/>
        <family val="2"/>
      </rPr>
      <t>(L &gt; ou = 24 m)</t>
    </r>
  </si>
  <si>
    <t xml:space="preserve">AM-NARQ - </t>
  </si>
  <si>
    <t>LICENÇA DE CONSTRUÇÃO</t>
  </si>
  <si>
    <t>LICENÇA DE ALTERAÇÃO</t>
  </si>
  <si>
    <t>LICENÇA DE RECLASSIFICAÇÃO</t>
  </si>
  <si>
    <r>
      <t xml:space="preserve">N°:  </t>
    </r>
    <r>
      <rPr>
        <sz val="11"/>
        <rFont val="Calibri"/>
        <family val="2"/>
        <scheme val="minor"/>
      </rPr>
      <t xml:space="preserve">X X X </t>
    </r>
    <r>
      <rPr>
        <b/>
        <sz val="11"/>
        <rFont val="Calibri"/>
        <family val="2"/>
        <scheme val="minor"/>
      </rPr>
      <t xml:space="preserve">LC </t>
    </r>
    <r>
      <rPr>
        <sz val="11"/>
        <rFont val="Calibri"/>
        <family val="2"/>
        <scheme val="minor"/>
      </rPr>
      <t xml:space="preserve">X X X X X - X X </t>
    </r>
  </si>
  <si>
    <r>
      <t xml:space="preserve">N°:  </t>
    </r>
    <r>
      <rPr>
        <sz val="11"/>
        <rFont val="Calibri"/>
        <family val="2"/>
        <scheme val="minor"/>
      </rPr>
      <t xml:space="preserve">X X X </t>
    </r>
    <r>
      <rPr>
        <b/>
        <sz val="11"/>
        <rFont val="Calibri"/>
        <family val="2"/>
        <scheme val="minor"/>
      </rPr>
      <t xml:space="preserve">LA </t>
    </r>
    <r>
      <rPr>
        <sz val="11"/>
        <rFont val="Calibri"/>
        <family val="2"/>
        <scheme val="minor"/>
      </rPr>
      <t xml:space="preserve">X X X X X - X X </t>
    </r>
  </si>
  <si>
    <r>
      <t xml:space="preserve">N°:  </t>
    </r>
    <r>
      <rPr>
        <sz val="11"/>
        <rFont val="Calibri"/>
        <family val="2"/>
        <scheme val="minor"/>
      </rPr>
      <t xml:space="preserve">X X X </t>
    </r>
    <r>
      <rPr>
        <b/>
        <sz val="11"/>
        <rFont val="Calibri"/>
        <family val="2"/>
        <scheme val="minor"/>
      </rPr>
      <t xml:space="preserve">LR </t>
    </r>
    <r>
      <rPr>
        <sz val="11"/>
        <rFont val="Calibri"/>
        <family val="2"/>
        <scheme val="minor"/>
      </rPr>
      <t xml:space="preserve">X X X X X - X X </t>
    </r>
  </si>
  <si>
    <t>NOME DA EMBARCAÇÃO:</t>
  </si>
  <si>
    <t>Tipo de Embarcação (NORMAM 202)</t>
  </si>
  <si>
    <t>Numero do Casco:</t>
  </si>
  <si>
    <t>Sociedade Classificadora / Certificadora</t>
  </si>
  <si>
    <t>Numero de Tripulantes:</t>
  </si>
  <si>
    <t>Numero de Passageiros</t>
  </si>
  <si>
    <t>Comprimento Total:</t>
  </si>
  <si>
    <t>Comprimento entre Perpendiculares:</t>
  </si>
  <si>
    <t>Boca Moldada:</t>
  </si>
  <si>
    <t>Pontal Moldado:</t>
  </si>
  <si>
    <t>Calado Máximo:</t>
  </si>
  <si>
    <t>Atividade / Serviço</t>
  </si>
  <si>
    <t>Propulsão</t>
  </si>
  <si>
    <t>Passageiros</t>
  </si>
  <si>
    <t>Carga</t>
  </si>
  <si>
    <t>Rebocador / Empurrador</t>
  </si>
  <si>
    <t>Pesca</t>
  </si>
  <si>
    <t>Outras</t>
  </si>
  <si>
    <t>Com Propulsão</t>
  </si>
  <si>
    <t>Sem Propulsão</t>
  </si>
  <si>
    <t>PROPRIETÁRIO / ARMADOR:</t>
  </si>
  <si>
    <t>CPF/CNPJ:</t>
  </si>
  <si>
    <t>Endereço:</t>
  </si>
  <si>
    <t>Nome:</t>
  </si>
  <si>
    <t>CEP:</t>
  </si>
  <si>
    <t>ESTALEIRO / CONSTRUTOR:</t>
  </si>
  <si>
    <t>Não Fornecido</t>
  </si>
  <si>
    <t>x-x-x</t>
  </si>
  <si>
    <t>ANEXO 3-A - NORMAM 202/DPC</t>
  </si>
  <si>
    <t>Av Teste 01, Belém-PA</t>
  </si>
  <si>
    <t>x-x-x-x-</t>
  </si>
  <si>
    <t>xx-xxxxx-xxx</t>
  </si>
  <si>
    <t>Av Teste 02, Belém-PA</t>
  </si>
  <si>
    <t xml:space="preserve"> do bico de proa da embarcação.</t>
  </si>
  <si>
    <t xml:space="preserve">    O centro do disco de Plimsoll deverá ser fixado a</t>
  </si>
  <si>
    <t>13. Posição Longitudinal das Marcas de Borda Livre:</t>
  </si>
  <si>
    <t>xxx</t>
  </si>
  <si>
    <t xml:space="preserve"> - Correção =</t>
  </si>
  <si>
    <t>do Convés de Borda Livre e da face externa do chapeamento do costado  =</t>
  </si>
  <si>
    <t>- Distância vertical da margem superior da Linha do Convés até a interseção dos prolongamentos da face superior</t>
  </si>
  <si>
    <t xml:space="preserve">        Esta correção só é aplicável quando não for possível fixar a marca da Linha do Convés na posição regulamentar.</t>
  </si>
  <si>
    <t>12. Correção para a Posição da Linha de Convés:</t>
  </si>
  <si>
    <t xml:space="preserve">11. Acréscimo para a Água Salgada (AS): </t>
  </si>
  <si>
    <t xml:space="preserve">     com o estabelecido nos itens 0612 i) e 0612 j) =</t>
  </si>
  <si>
    <t>- calado máximo permissível para as embarcações dos Tipos B ou D que operam na Área 2, de acordo</t>
  </si>
  <si>
    <t>- distância do Convés de Borda Livre à aresta inferior da abertura no costado =</t>
  </si>
  <si>
    <t xml:space="preserve">     com o estabelecido nos itens 0612 d) =</t>
  </si>
  <si>
    <t>- calado máximo permissível em função da posição das aberturas existentes no costado, de acordo</t>
  </si>
  <si>
    <t xml:space="preserve">    estrutural, estabilidade intacta ou quaisquer outras restrições estabelecidas pelo projetista =</t>
  </si>
  <si>
    <t xml:space="preserve">- calado máximo permissível com que a embarcação pode navegar em função de limitações de resistência </t>
  </si>
  <si>
    <t>- calado máximo na Borda Livre calculada para a Área 2 = D - BL2 =</t>
  </si>
  <si>
    <t>10. Verificação do Calado Máximo Atribuído para a Área 2:</t>
  </si>
  <si>
    <t xml:space="preserve">     com o estabelecido nos itens 0611 c) =</t>
  </si>
  <si>
    <t xml:space="preserve">    estrutural, estabilidade intacta ou quaisquer outras restrições estabelecidas pelo projetista:</t>
  </si>
  <si>
    <t>- calado máximo na Borda Livre calculada para a Área 1 = D - BL1 =</t>
  </si>
  <si>
    <t>9. Verificação do Calado Máximo Atribuído para a Área 1:</t>
  </si>
  <si>
    <t>Valor calculado menor do que 50 mm; adotar = 50 mm.</t>
  </si>
  <si>
    <t>- Correção para Embarcações Tanque (25% BL) =</t>
  </si>
  <si>
    <t>- BL = [((1000 x r x D) - (hs + Ym)) / (1+ r)] + K =</t>
  </si>
  <si>
    <t>b) Área de Navegação 2:</t>
  </si>
  <si>
    <t>a) Área de Navegação 1:</t>
  </si>
  <si>
    <t>Valor calculado maior que 750 x r x D; adotar hs + Ym = 750 x r x D.</t>
  </si>
  <si>
    <t>Valor calculado para hs+Ym menor ou igual a 750 x r x D; usar valor calculado.</t>
  </si>
  <si>
    <t>- Adotado =</t>
  </si>
  <si>
    <t>(Valor Limite)</t>
  </si>
  <si>
    <t>- 750 x r x D =</t>
  </si>
  <si>
    <t>(Valor Calculado)</t>
  </si>
  <si>
    <t>- hs + Ym =</t>
  </si>
  <si>
    <t>- Coeficiente K (Área 2)</t>
  </si>
  <si>
    <t>- Coeficiente K (Área 1)</t>
  </si>
  <si>
    <t>8. Cálculo da Borda Livre:</t>
  </si>
  <si>
    <t>Valor calculado maior que 350 x r x D; adotar Ym = 350 x r x D.</t>
  </si>
  <si>
    <t>Valor calculado menor ou igual a 350 x r x D; usar valor calculado.</t>
  </si>
  <si>
    <t>- Ym Adotado</t>
  </si>
  <si>
    <t>- 350 x r x D =</t>
  </si>
  <si>
    <t>- Ym =  S(Produto) / 18 =</t>
  </si>
  <si>
    <t>∑</t>
  </si>
  <si>
    <t>L / 2 AV da MN</t>
  </si>
  <si>
    <t>L / 3 AV da MN</t>
  </si>
  <si>
    <t>L / 6 AV da MN</t>
  </si>
  <si>
    <t>MN</t>
  </si>
  <si>
    <t>L / 6 AR da MN</t>
  </si>
  <si>
    <t>L / 3 AR da MN</t>
  </si>
  <si>
    <t>L / 2 AR da MN</t>
  </si>
  <si>
    <t>[mm]</t>
  </si>
  <si>
    <t xml:space="preserve"> Multiplic.</t>
  </si>
  <si>
    <t>Real [mm]</t>
  </si>
  <si>
    <t>a MN [m]</t>
  </si>
  <si>
    <t>Posição</t>
  </si>
  <si>
    <t>Produto</t>
  </si>
  <si>
    <t>Fator de</t>
  </si>
  <si>
    <t>Tosamento</t>
  </si>
  <si>
    <t>em relação</t>
  </si>
  <si>
    <t xml:space="preserve">Orden. do </t>
  </si>
  <si>
    <t xml:space="preserve">7. Cálculo do Tosamento Médio (Ym): </t>
  </si>
  <si>
    <t>Valor calculado maior que 550 x r x D; adotar hs = 550 x r x D.</t>
  </si>
  <si>
    <t>Valor calculado menor ou igual a 550 x r x D; usar valor calculado.</t>
  </si>
  <si>
    <t>- hs Adotado</t>
  </si>
  <si>
    <t xml:space="preserve">  (Valor Calculado)</t>
  </si>
  <si>
    <t xml:space="preserve">  (Valor Limite)</t>
  </si>
  <si>
    <t>- 550 x r x D =</t>
  </si>
  <si>
    <t>6. Cálculo da Altura Equivalente da Superestrutura (hs):</t>
  </si>
  <si>
    <t>- D = P + e =</t>
  </si>
  <si>
    <t>- Espessura do Trincaniz (e) =</t>
  </si>
  <si>
    <t>- Pontal Moldado (P) =</t>
  </si>
  <si>
    <t>5. Determinação do Pontal para a Borda Livre (D):</t>
  </si>
  <si>
    <t>- (he2 / Hn) x (E / L):</t>
  </si>
  <si>
    <t>- he2 / Hn (caso he2 / Hn &gt; he, assumir he2 / Hn = he):</t>
  </si>
  <si>
    <t>- Altura da Superestrutura (he):</t>
  </si>
  <si>
    <t>- Comprimento Efetivo da Superestrutura (E) = (b/Bs) x S:</t>
  </si>
  <si>
    <t>- Largura da Superestrutura (na metade do comprimento S) (b):</t>
  </si>
  <si>
    <t>- Boca da Embarcação (na metade do Comprimento S) (Bs):</t>
  </si>
  <si>
    <t>- Comprimento Real da Superestrutura (S):</t>
  </si>
  <si>
    <t>x-x-x-x</t>
  </si>
  <si>
    <t>- Descrição:</t>
  </si>
  <si>
    <t>c)  Superestrutura 3:</t>
  </si>
  <si>
    <t>b)  Superestrutura 2:</t>
  </si>
  <si>
    <t>a)  Superestrutura 1:</t>
  </si>
  <si>
    <t xml:space="preserve">4. Caracterização das Superestruturas Fechadas: </t>
  </si>
  <si>
    <t>- Fator de Flutuabilidade  (r) =</t>
  </si>
  <si>
    <t>- Comprimento de Regra (L) =</t>
  </si>
  <si>
    <t>3. Determinação do Fator de Flutuabilidade (r):</t>
  </si>
  <si>
    <t xml:space="preserve">A        </t>
  </si>
  <si>
    <t>Descrição do Tipo de Embarcação:</t>
  </si>
  <si>
    <t>2. Caracterização do Tipo de Embarcação:</t>
  </si>
  <si>
    <t>Área de Navegação:</t>
  </si>
  <si>
    <t>Navegação Interior</t>
  </si>
  <si>
    <t xml:space="preserve">Descrição da Área de Operação: </t>
  </si>
  <si>
    <t>1. Caracterização da Área de Navegação:</t>
  </si>
  <si>
    <t>Ano de Construção/Alteração:</t>
  </si>
  <si>
    <t>Arqueação Bruta:</t>
  </si>
  <si>
    <t>Indicativo de Chamada:</t>
  </si>
  <si>
    <t>Tipo de Serviço:</t>
  </si>
  <si>
    <t>Estaleiro Construtor:</t>
  </si>
  <si>
    <r>
      <t>- S [(he</t>
    </r>
    <r>
      <rPr>
        <vertAlign val="superscript"/>
        <sz val="10"/>
        <rFont val="Calibri"/>
        <family val="2"/>
      </rPr>
      <t>2</t>
    </r>
    <r>
      <rPr>
        <sz val="10"/>
        <rFont val="Calibri"/>
        <family val="2"/>
      </rPr>
      <t xml:space="preserve"> / Hn) x (E/L)] =</t>
    </r>
  </si>
  <si>
    <r>
      <t>- hs = 500 x S[(he</t>
    </r>
    <r>
      <rPr>
        <vertAlign val="superscript"/>
        <sz val="10"/>
        <rFont val="Calibri"/>
        <family val="2"/>
      </rPr>
      <t>2</t>
    </r>
    <r>
      <rPr>
        <sz val="10"/>
        <rFont val="Calibri"/>
        <family val="2"/>
      </rPr>
      <t xml:space="preserve"> / Hn) x (E/L)] =</t>
    </r>
  </si>
  <si>
    <r>
      <t xml:space="preserve"> - BL</t>
    </r>
    <r>
      <rPr>
        <vertAlign val="subscript"/>
        <sz val="10"/>
        <rFont val="Calibri"/>
        <family val="2"/>
      </rPr>
      <t>1</t>
    </r>
    <r>
      <rPr>
        <sz val="10"/>
        <rFont val="Calibri"/>
        <family val="2"/>
      </rPr>
      <t xml:space="preserve"> (Área 1) =</t>
    </r>
  </si>
  <si>
    <r>
      <t>BL</t>
    </r>
    <r>
      <rPr>
        <b/>
        <vertAlign val="subscript"/>
        <sz val="10"/>
        <rFont val="Calibri"/>
        <family val="2"/>
      </rPr>
      <t>1</t>
    </r>
    <r>
      <rPr>
        <b/>
        <sz val="10"/>
        <rFont val="Calibri"/>
        <family val="2"/>
      </rPr>
      <t xml:space="preserve"> =</t>
    </r>
  </si>
  <si>
    <r>
      <t xml:space="preserve"> - BL</t>
    </r>
    <r>
      <rPr>
        <vertAlign val="subscript"/>
        <sz val="10"/>
        <rFont val="Calibri"/>
        <family val="2"/>
      </rPr>
      <t>1</t>
    </r>
    <r>
      <rPr>
        <sz val="10"/>
        <rFont val="Calibri"/>
        <family val="2"/>
      </rPr>
      <t xml:space="preserve"> (Área 1) Adotada =</t>
    </r>
  </si>
  <si>
    <r>
      <t>Valor calculado para BL</t>
    </r>
    <r>
      <rPr>
        <vertAlign val="subscript"/>
        <sz val="10"/>
        <rFont val="Calibri"/>
        <family val="2"/>
      </rPr>
      <t>1</t>
    </r>
    <r>
      <rPr>
        <sz val="10"/>
        <rFont val="Calibri"/>
        <family val="2"/>
      </rPr>
      <t xml:space="preserve"> maior ou igual a 50 mm; usar esse valor.</t>
    </r>
  </si>
  <si>
    <r>
      <t xml:space="preserve"> - BL</t>
    </r>
    <r>
      <rPr>
        <vertAlign val="subscript"/>
        <sz val="10"/>
        <rFont val="Calibri"/>
        <family val="2"/>
      </rPr>
      <t>2</t>
    </r>
    <r>
      <rPr>
        <sz val="10"/>
        <rFont val="Calibri"/>
        <family val="2"/>
      </rPr>
      <t xml:space="preserve"> (Área 2) =</t>
    </r>
  </si>
  <si>
    <r>
      <t>BL</t>
    </r>
    <r>
      <rPr>
        <b/>
        <vertAlign val="subscript"/>
        <sz val="10"/>
        <rFont val="Calibri"/>
        <family val="2"/>
      </rPr>
      <t>2</t>
    </r>
    <r>
      <rPr>
        <b/>
        <sz val="10"/>
        <rFont val="Calibri"/>
        <family val="2"/>
      </rPr>
      <t xml:space="preserve"> =</t>
    </r>
  </si>
  <si>
    <r>
      <t xml:space="preserve"> - BL</t>
    </r>
    <r>
      <rPr>
        <vertAlign val="subscript"/>
        <sz val="10"/>
        <rFont val="Calibri"/>
        <family val="2"/>
      </rPr>
      <t>2</t>
    </r>
    <r>
      <rPr>
        <sz val="10"/>
        <rFont val="Calibri"/>
        <family val="2"/>
      </rPr>
      <t xml:space="preserve"> (Área 2) Adotada =</t>
    </r>
  </si>
  <si>
    <r>
      <t>Valor calculado para BL</t>
    </r>
    <r>
      <rPr>
        <vertAlign val="subscript"/>
        <sz val="10"/>
        <rFont val="Calibri"/>
        <family val="2"/>
      </rPr>
      <t>2</t>
    </r>
    <r>
      <rPr>
        <sz val="10"/>
        <rFont val="Calibri"/>
        <family val="2"/>
      </rPr>
      <t xml:space="preserve"> maior ou igual a 50 mm; usar esse valor.</t>
    </r>
  </si>
  <si>
    <r>
      <t xml:space="preserve">- </t>
    </r>
    <r>
      <rPr>
        <b/>
        <sz val="10"/>
        <rFont val="Calibri"/>
        <family val="2"/>
      </rPr>
      <t>calado máximo (H)</t>
    </r>
    <r>
      <rPr>
        <sz val="10"/>
        <rFont val="Calibri"/>
        <family val="2"/>
      </rPr>
      <t>; equivalente ao menor calado entre os três calados apresentados acima =</t>
    </r>
  </si>
  <si>
    <r>
      <t>- BL</t>
    </r>
    <r>
      <rPr>
        <b/>
        <vertAlign val="subscript"/>
        <sz val="10"/>
        <rFont val="Calibri"/>
        <family val="2"/>
      </rPr>
      <t>1</t>
    </r>
    <r>
      <rPr>
        <b/>
        <sz val="10"/>
        <rFont val="Calibri"/>
        <family val="2"/>
      </rPr>
      <t xml:space="preserve"> = D - H =</t>
    </r>
  </si>
  <si>
    <r>
      <t xml:space="preserve">- </t>
    </r>
    <r>
      <rPr>
        <b/>
        <sz val="10"/>
        <rFont val="Calibri"/>
        <family val="2"/>
      </rPr>
      <t>calado máximo (H)</t>
    </r>
    <r>
      <rPr>
        <sz val="10"/>
        <rFont val="Calibri"/>
        <family val="2"/>
      </rPr>
      <t>; equivalente ao menor calado entre os quatro calados apresentados acima:</t>
    </r>
  </si>
  <si>
    <r>
      <t>- BL</t>
    </r>
    <r>
      <rPr>
        <b/>
        <vertAlign val="subscript"/>
        <sz val="10"/>
        <rFont val="Calibri"/>
        <family val="2"/>
      </rPr>
      <t>2</t>
    </r>
    <r>
      <rPr>
        <b/>
        <sz val="10"/>
        <rFont val="Calibri"/>
        <family val="2"/>
      </rPr>
      <t xml:space="preserve"> = D - H =</t>
    </r>
  </si>
  <si>
    <r>
      <t>- BL</t>
    </r>
    <r>
      <rPr>
        <b/>
        <vertAlign val="subscript"/>
        <sz val="12"/>
        <rFont val="Calibri"/>
        <family val="2"/>
      </rPr>
      <t>1</t>
    </r>
    <r>
      <rPr>
        <b/>
        <sz val="12"/>
        <rFont val="Calibri"/>
        <family val="2"/>
      </rPr>
      <t xml:space="preserve"> = </t>
    </r>
  </si>
  <si>
    <r>
      <t>- BL</t>
    </r>
    <r>
      <rPr>
        <b/>
        <vertAlign val="subscript"/>
        <sz val="12"/>
        <rFont val="Calibri"/>
        <family val="2"/>
      </rPr>
      <t>2</t>
    </r>
    <r>
      <rPr>
        <b/>
        <sz val="12"/>
        <rFont val="Calibri"/>
        <family val="2"/>
      </rPr>
      <t xml:space="preserve"> = </t>
    </r>
  </si>
  <si>
    <t>( X )</t>
  </si>
  <si>
    <t xml:space="preserve">AM-NBL - </t>
  </si>
  <si>
    <r>
      <t xml:space="preserve">NOTAS PARA MARCAÇÃO DA BORDA LIVRE NACIONAL
</t>
    </r>
    <r>
      <rPr>
        <b/>
        <u/>
        <sz val="10"/>
        <rFont val="Calibri"/>
        <family val="2"/>
      </rPr>
      <t>(Navegação Interior)</t>
    </r>
  </si>
  <si>
    <t>1. Este Certificado Condicional foi emitido com base no Relatório de Vistorias n.º  AM-REL-AP:100/26.</t>
  </si>
  <si>
    <t>2. Vistoria Flutuando para emissão do Certificado de Segurança da Navegação realizada em 08/02/65 em Belém/PA.</t>
  </si>
  <si>
    <t>Embarcação sem Propulsão</t>
  </si>
  <si>
    <t>Amazon Naval Ltda</t>
  </si>
  <si>
    <t>LICENÇA DE CONSTRUÇÃO PARA EMBARCAÇÕES JÁ CONSTRUÍDAS (LCEC). DATA DO TÉRMINO DA CONSTRUÇÃO: 20206</t>
  </si>
  <si>
    <r>
      <t xml:space="preserve">N°:  </t>
    </r>
    <r>
      <rPr>
        <sz val="11"/>
        <rFont val="Calibri"/>
        <family val="2"/>
        <scheme val="minor"/>
      </rPr>
      <t xml:space="preserve">X X X </t>
    </r>
    <r>
      <rPr>
        <b/>
        <sz val="11"/>
        <rFont val="Calibri"/>
        <family val="2"/>
        <scheme val="minor"/>
      </rPr>
      <t xml:space="preserve">EC </t>
    </r>
    <r>
      <rPr>
        <sz val="11"/>
        <rFont val="Calibri"/>
        <family val="2"/>
        <scheme val="minor"/>
      </rPr>
      <t xml:space="preserve">X X X X X - 26 </t>
    </r>
  </si>
  <si>
    <r>
      <t xml:space="preserve">       A</t>
    </r>
    <r>
      <rPr>
        <b/>
        <sz val="11"/>
        <rFont val="Calibri"/>
        <family val="2"/>
        <scheme val="minor"/>
      </rPr>
      <t xml:space="preserve"> AMAZON NAVAL LTDA</t>
    </r>
    <r>
      <rPr>
        <sz val="11"/>
        <rFont val="Calibri"/>
        <family val="2"/>
        <scheme val="minor"/>
      </rPr>
      <t>., na qualidade de Organização Reconhecida / Entidade Certificadora, certifica que a empresa ou profissional abaixo identificado encontra-se</t>
    </r>
    <r>
      <rPr>
        <b/>
        <sz val="11"/>
        <rFont val="Calibri"/>
        <family val="2"/>
        <scheme val="minor"/>
      </rPr>
      <t xml:space="preserve"> HOMOLOGADO</t>
    </r>
    <r>
      <rPr>
        <sz val="11"/>
        <rFont val="Calibri"/>
        <family val="2"/>
        <scheme val="minor"/>
      </rPr>
      <t xml:space="preserve"> para execução de serviços técnicos conforme discriminado neste documento, no âmbito dos processos conduzidos pela certificadora, após análise documental, verificação técnica e atendimento aos critérios internos de homologação estabelecidos pela organização.</t>
    </r>
  </si>
  <si>
    <t>1) A presente homologação reconhece que o profissional/empresa apresentou documentação técnica, qualificação profissional e requisitos mínimos compatíveis com a atividade homologada, conforme procedimento interno da AMAZON NAVAL LTDA.</t>
  </si>
  <si>
    <t>2) A homologação não transfere ao terceiro a responsabilidade técnica final pelos processos conduzidos pela certificadora, permanecendo a aceitação técnica dos ensaios, relatórios e serviços sob responsabilidade da AMAZON NAVAL LTDA.</t>
  </si>
  <si>
    <t>3) Esta homologação poderá ser suspensa, cancelada ou não renovada em caso de vencimento documental, perda de qualificação técnica, irregularidades identificadas ou descumprimento das normas aplicáveis.</t>
  </si>
  <si>
    <t>CERTIFICADO DE HOMOLOGAÇÃO DE EMPRESA 
OU PROFISSIONAL  PRESTADOR DE SERVIÇOS</t>
  </si>
  <si>
    <t>4) Certificado emitido conforme Relatório de Homologação Técnica nº AM-REL-HT: 101/26</t>
  </si>
  <si>
    <t>para execução da seguinte atividade técnica:</t>
  </si>
  <si>
    <t>(Emitido conforme Procedimento Interno de Homologação Técnica da AMAZON NAVAL LTDA)</t>
  </si>
  <si>
    <t>EMPRESA / PROFISSIONAL HOMOLOGADO</t>
  </si>
  <si>
    <t>MEDIÇÃO DE ESPESSURA (NORMAM 202/DPC)</t>
  </si>
  <si>
    <r>
      <t xml:space="preserve">"PROFISSIONAL 1 HOMOLOGADO AMAZON"
</t>
    </r>
    <r>
      <rPr>
        <sz val="12"/>
        <rFont val="Calibri"/>
        <family val="2"/>
        <scheme val="minor"/>
      </rPr>
      <t>CPF: XXX-XXX-XXX-XX</t>
    </r>
  </si>
  <si>
    <t>BJ</t>
  </si>
  <si>
    <t>KLEDSON LUIS DOS SANTOS PEREIRA</t>
  </si>
  <si>
    <t>ABAETETUBA-PA</t>
  </si>
  <si>
    <t>MADEIRA</t>
  </si>
  <si>
    <t>Carga Geral</t>
  </si>
  <si>
    <t>TRANSPORTE DE CARGA</t>
  </si>
  <si>
    <t>Casaria Do Convés Principal (POPA)</t>
  </si>
  <si>
    <t>Casaria do Convés Superior</t>
  </si>
  <si>
    <t>Comando</t>
  </si>
  <si>
    <t>Tronco</t>
  </si>
  <si>
    <t>Porão de Carga</t>
  </si>
  <si>
    <t>x</t>
  </si>
  <si>
    <r>
      <rPr>
        <sz val="10"/>
        <rFont val="Calibri"/>
        <family val="2"/>
        <scheme val="minor"/>
      </rPr>
      <t>ABAETETUBA</t>
    </r>
    <r>
      <rPr>
        <b/>
        <sz val="10"/>
        <rFont val="Calibri"/>
        <family val="2"/>
        <scheme val="minor"/>
      </rPr>
      <t xml:space="preserve"> - </t>
    </r>
    <r>
      <rPr>
        <sz val="10"/>
        <rFont val="Calibri"/>
        <family val="2"/>
        <scheme val="minor"/>
      </rPr>
      <t>PA</t>
    </r>
    <r>
      <rPr>
        <b/>
        <sz val="10"/>
        <rFont val="Calibri"/>
        <family val="2"/>
        <scheme val="minor"/>
      </rPr>
      <t xml:space="preserve"> </t>
    </r>
    <r>
      <rPr>
        <sz val="10"/>
        <rFont val="Calibri"/>
        <family val="2"/>
        <scheme val="minor"/>
      </rPr>
      <t>13/06/</t>
    </r>
    <r>
      <rPr>
        <b/>
        <sz val="10"/>
        <rFont val="Calibri"/>
        <family val="2"/>
        <scheme val="minor"/>
      </rPr>
      <t>2026</t>
    </r>
  </si>
  <si>
    <t>1. Este Certificado Condicional foi emitido com base no Relatório de Vistorias n.º  AM-REL-AP:001/26.</t>
  </si>
  <si>
    <t>2. Vistoria de Arqueação para emissão do Certificado Nacional de Arqueação realizada em 13/06/2026 em Abaetetuba/PA.</t>
  </si>
  <si>
    <t xml:space="preserve">3. A emissão do Certificado Definitivo fica condicionada a(o): • Cumprimento das Não Conformidades contidas no Relatório de Vistorias n.º   AM-REL-AP:001/26. </t>
  </si>
  <si>
    <t xml:space="preserve"> - x -</t>
  </si>
  <si>
    <t>VISTORIA DE ARQUEAÇÃO:</t>
  </si>
  <si>
    <t>NORMAM-202/DPC, 
Cap. 02, Item 2.1.</t>
  </si>
  <si>
    <t xml:space="preserve"> O armador deverá apresentar a Título de Inscrição de Embarcação (TIE).</t>
  </si>
  <si>
    <t>VICTAL DONANZAN NETO</t>
  </si>
  <si>
    <t xml:space="preserve">CREA:  5069476750 D-SP </t>
  </si>
  <si>
    <t>Este relatório tem por objetivo evidenciar a vistoria de arqueação, com os planos e documentos técnicos elaborados pelo responsável José Leandro Cecim Pinto CREA N°: 151421424-5D/PA.</t>
  </si>
  <si>
    <t xml:space="preserve">Tecnólogo Naval </t>
  </si>
  <si>
    <t>Victal Donanzan Neto</t>
  </si>
  <si>
    <t>Espaço fechado abaixo  do convés:</t>
  </si>
  <si>
    <t>Espaço Fechado acima do convés:</t>
  </si>
  <si>
    <t>---</t>
  </si>
  <si>
    <t>Vistoria em Seco:</t>
  </si>
  <si>
    <t>LICENÇA PROVISÓRIA PARA INICIAR CONSTRUÇÃO / ALTERAÇÃO</t>
  </si>
  <si>
    <t>NÚMERO DA LICENÇA: XXX LP 0001/2026 - VÁLIDA ATÉ: 16/09/2026</t>
  </si>
  <si>
    <t>Concede-se autorização para início de construção da embarcação HP X do tipo EMPURRADOR, com número de casco - X -, com as seguintes características:</t>
  </si>
  <si>
    <t>A)</t>
  </si>
  <si>
    <t>B)</t>
  </si>
  <si>
    <t>C)</t>
  </si>
  <si>
    <t>D)</t>
  </si>
  <si>
    <t>AÇO NAVAL</t>
  </si>
  <si>
    <t>OBSERVAÇÕES / EXIGÊNCIAS:</t>
  </si>
  <si>
    <t>1. A emissão da licença provisória não exime o interessado da obtenção da licença de construção definitiva, prevista no item 3.7.1. d), da NORMAM 202/DPC.</t>
  </si>
  <si>
    <t xml:space="preserve">2. Licença Provisória para Iniciar Construção emitida com base no requerimento apresentado por tecnosolda serviços Navais
Ltda, datado em 10/06/2026.
</t>
  </si>
  <si>
    <t>Nº DO CERTIFICADO</t>
  </si>
  <si>
    <t>DATA DA EMISSÃO</t>
  </si>
  <si>
    <t>CONTROLE DE CERTIFICADOS - 2026</t>
  </si>
  <si>
    <t>001/2026</t>
  </si>
  <si>
    <t>IDENTIFICAÇÃO DO CERTIFICADO</t>
  </si>
  <si>
    <t>002/2026</t>
  </si>
  <si>
    <t>003/2026</t>
  </si>
  <si>
    <t>AMAZON</t>
  </si>
  <si>
    <t>AM-CSN-001/26</t>
  </si>
  <si>
    <t>AM-CSN-002/26</t>
  </si>
  <si>
    <t>AM-CSN-003/26</t>
  </si>
  <si>
    <t>AM-CNARQ-004/26</t>
  </si>
  <si>
    <t>004/2026</t>
  </si>
  <si>
    <t>005/2026</t>
  </si>
  <si>
    <t>006/2026</t>
  </si>
  <si>
    <t>AM-CNBL-007/26</t>
  </si>
  <si>
    <t>AM-CNARQ-005/26</t>
  </si>
  <si>
    <t>AM-CNARQ-006/26</t>
  </si>
  <si>
    <t>AM-CNBL-008/26</t>
  </si>
  <si>
    <t>AM-CNBL-009/26</t>
  </si>
  <si>
    <t>007/2026</t>
  </si>
  <si>
    <t>008/2026</t>
  </si>
  <si>
    <t>009/2026</t>
  </si>
  <si>
    <t>VISTORIA INTERMEDIÁRIA</t>
  </si>
  <si>
    <t>6ª VIST. ANUAL</t>
  </si>
  <si>
    <t>7ª VIST. ANUAL</t>
  </si>
  <si>
    <t>8ª VIST. ANUAL</t>
  </si>
  <si>
    <t>9ª VIST.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</si>
</sst>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6">
    <numFmt numFmtId="44" formatCode="_-&quot;R$&quot;\ * #,##0.00_-;\-&quot;R$&quot;\ * #,##0.00_-;_-&quot;R$&quot;\ * &quot;-&quot;??_-;_-@_-"/>
    <numFmt numFmtId="164" formatCode="0.00\ &quot;m&quot;"/>
    <numFmt numFmtId="165" formatCode="0.000\ &quot;m&quot;"/>
    <numFmt numFmtId="166" formatCode="0.000\ &quot;t&quot;"/>
    <numFmt numFmtId="167" formatCode="############"/>
    <numFmt numFmtId="168" formatCode="&quot;     &quot;\ 000\ &quot;    &quot;"/>
    <numFmt numFmtId="169" formatCode="&quot;Expedido em Belém - PA, em&quot;\ dd\ &quot;de&quot;\ mmmm\ &quot;de&quot;\ yyyy&quot;.&quot;"/>
    <numFmt numFmtId="170" formatCode="dd/mm/yy;@"/>
    <numFmt numFmtId="171" formatCode="0\ &quot;mm&quot;"/>
    <numFmt numFmtId="172" formatCode="&quot;.....&quot;\ 0000\ &quot;.....&quot;"/>
    <numFmt numFmtId="173" formatCode="00"/>
    <numFmt numFmtId="174" formatCode="000"/>
    <numFmt numFmtId="175" formatCode="&quot;Emitido em Belém-PA, em&quot;\ dd\ &quot;de&quot;\ mmmm\ &quot;de&quot;\ yyyy&quot;&quot;"/>
    <numFmt numFmtId="177" formatCode="&quot;Expedido em Belém-PA, em&quot;\ dd\ &quot;de&quot;\ mmmm\ &quot;de&quot;\ yyyy&quot;&quot;"/>
    <numFmt numFmtId="178" formatCode="&quot;VÁLIDO até: &quot;dd\ &quot;de&quot;\ mmmm\ &quot;de&quot;\ yyyy&quot;&quot;"/>
    <numFmt numFmtId="179" formatCode="0\ &quot;dias&quot;"/>
    <numFmt numFmtId="180" formatCode="&quot;&quot;dd\ &quot;de&quot;\ mmmm\ &quot;de&quot;\ yyyy&quot;.&quot;"/>
    <numFmt numFmtId="181" formatCode="0.000"/>
    <numFmt numFmtId="182" formatCode="0.00\ &quot;m³&quot;"/>
    <numFmt numFmtId="183" formatCode="0.00\ &quot;m3&quot;"/>
    <numFmt numFmtId="184" formatCode="0.0000"/>
    <numFmt numFmtId="185" formatCode="0.00\ &quot;mm&quot;"/>
    <numFmt numFmtId="186" formatCode="&quot;Expedido em Belém-PA, em&quot;\ dd\ &quot;de&quot;\ mmmm\ &quot;de&quot;\ yyyy&quot;.&quot;"/>
    <numFmt numFmtId="187" formatCode="&quot;Expedido em Araçatuba-SP, em&quot;\ dd\ &quot;de&quot;\ mmmm\ &quot;de&quot;\ yyyy&quot;.&quot;"/>
    <numFmt numFmtId="188" formatCode="&quot;Belém - PA, em&quot;\ dd\ &quot;de&quot;\ mmmm\ &quot;de&quot;\ yyyy&quot;.&quot;"/>
    <numFmt numFmtId="189" formatCode="#,##0.00\ &quot;m&quot;"/>
    <numFmt numFmtId="190" formatCode="0.0\ &quot;mm&quot;"/>
    <numFmt numFmtId="191" formatCode="_(* #,##0.0000_);_(* \(#,##0.0000\);_(* &quot;-&quot;????_);_(@_)"/>
    <numFmt numFmtId="192" formatCode="0.000\ &quot;mm&quot;"/>
    <numFmt numFmtId="193" formatCode="_(* #,##0.000_);_(* \(#,##0.000\);_(* &quot;-&quot;???_);_(@_)"/>
    <numFmt numFmtId="194" formatCode="0.00000\ &quot;m&quot;"/>
    <numFmt numFmtId="195" formatCode="#,##0.000\ &quot;m&quot;"/>
    <numFmt numFmtId="196" formatCode="0.000_)"/>
    <numFmt numFmtId="197" formatCode="0000"/>
    <numFmt numFmtId="198" formatCode="dd/mm/yy"/>
    <numFmt numFmtId="199" formatCode="0.00\ &quot;t&quot;"/>
  </numFmts>
  <fonts count="6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</font>
    <font>
      <sz val="9"/>
      <name val="Arial"/>
      <family val="2"/>
    </font>
    <font>
      <b/>
      <sz val="9"/>
      <color rgb="FFFFFFFF"/>
      <name val="Calibri"/>
      <family val="2"/>
    </font>
    <font>
      <sz val="9"/>
      <name val="Calibri"/>
      <family val="2"/>
    </font>
    <font>
      <i/>
      <sz val="9"/>
      <color rgb="FF555555"/>
      <name val="Calibri"/>
      <family val="2"/>
    </font>
    <font>
      <b/>
      <u/>
      <sz val="9"/>
      <name val="Calibri"/>
      <family val="2"/>
    </font>
    <font>
      <sz val="9"/>
      <color theme="3"/>
      <name val="Calibri"/>
      <family val="2"/>
    </font>
    <font>
      <b/>
      <sz val="9"/>
      <color theme="3"/>
      <name val="Calibri"/>
      <family val="2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6"/>
      <name val="Calibri"/>
      <family val="2"/>
      <scheme val="minor"/>
    </font>
    <font>
      <sz val="9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0"/>
      <name val="Calibri"/>
      <family val="2"/>
      <scheme val="minor"/>
    </font>
    <font>
      <b/>
      <u/>
      <sz val="1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b/>
      <sz val="12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b/>
      <sz val="13"/>
      <name val="Calibri"/>
      <family val="2"/>
    </font>
    <font>
      <sz val="14"/>
      <name val="Calibri"/>
      <family val="2"/>
    </font>
    <font>
      <sz val="16"/>
      <name val="Calibri"/>
      <family val="2"/>
    </font>
    <font>
      <b/>
      <u/>
      <sz val="14"/>
      <name val="Calibri"/>
      <family val="2"/>
    </font>
    <font>
      <b/>
      <sz val="10"/>
      <color theme="8" tint="0.59999389629810485"/>
      <name val="Calibri"/>
      <family val="2"/>
      <scheme val="minor"/>
    </font>
    <font>
      <b/>
      <sz val="10"/>
      <color indexed="12"/>
      <name val="Calibri"/>
      <family val="2"/>
      <scheme val="minor"/>
    </font>
    <font>
      <b/>
      <i/>
      <sz val="11"/>
      <name val="Calibri"/>
      <family val="2"/>
      <scheme val="minor"/>
    </font>
    <font>
      <sz val="12"/>
      <name val="Calibri"/>
      <family val="2"/>
      <scheme val="minor"/>
    </font>
    <font>
      <b/>
      <i/>
      <sz val="10"/>
      <name val="Calibri"/>
      <family val="2"/>
    </font>
    <font>
      <b/>
      <i/>
      <sz val="14"/>
      <name val="Calibri"/>
      <family val="2"/>
    </font>
    <font>
      <sz val="18"/>
      <color indexed="10"/>
      <name val="Calibri"/>
      <family val="2"/>
    </font>
    <font>
      <vertAlign val="subscript"/>
      <sz val="10"/>
      <name val="Calibri"/>
      <family val="2"/>
    </font>
    <font>
      <b/>
      <vertAlign val="subscript"/>
      <sz val="10"/>
      <name val="Calibri"/>
      <family val="2"/>
    </font>
    <font>
      <vertAlign val="superscript"/>
      <sz val="10"/>
      <name val="Calibri"/>
      <family val="2"/>
    </font>
    <font>
      <b/>
      <sz val="10"/>
      <color indexed="12"/>
      <name val="Calibri"/>
      <family val="2"/>
    </font>
    <font>
      <b/>
      <sz val="10"/>
      <color indexed="10"/>
      <name val="Calibri"/>
      <family val="2"/>
    </font>
    <font>
      <b/>
      <u/>
      <sz val="10"/>
      <name val="Calibri"/>
      <family val="2"/>
    </font>
    <font>
      <b/>
      <sz val="10"/>
      <color theme="3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6"/>
      <color indexed="10"/>
      <name val="Calibri"/>
      <family val="2"/>
    </font>
    <font>
      <b/>
      <sz val="22"/>
      <color indexed="10"/>
      <name val="Calibri"/>
      <family val="2"/>
    </font>
    <font>
      <sz val="10"/>
      <color indexed="12"/>
      <name val="Calibri"/>
      <family val="2"/>
    </font>
    <font>
      <sz val="20"/>
      <color rgb="FFFF0000"/>
      <name val="Calibri"/>
      <family val="2"/>
    </font>
    <font>
      <b/>
      <sz val="10"/>
      <color indexed="39"/>
      <name val="Calibri"/>
      <family val="2"/>
    </font>
    <font>
      <b/>
      <sz val="8"/>
      <color indexed="12"/>
      <name val="Calibri"/>
      <family val="2"/>
    </font>
    <font>
      <b/>
      <vertAlign val="subscript"/>
      <sz val="12"/>
      <name val="Calibri"/>
      <family val="2"/>
    </font>
    <font>
      <b/>
      <sz val="10"/>
      <color theme="4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E8F0FE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3333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8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medium">
        <color indexed="64"/>
      </left>
      <right style="thin">
        <color rgb="FFA6A6A6"/>
      </right>
      <top style="medium">
        <color indexed="64"/>
      </top>
      <bottom style="medium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medium">
        <color indexed="64"/>
      </left>
      <right style="thin">
        <color rgb="FFA6A6A6"/>
      </right>
      <top style="medium">
        <color indexed="64"/>
      </top>
      <bottom/>
      <diagonal/>
    </border>
    <border>
      <left style="thin">
        <color rgb="FFA6A6A6"/>
      </left>
      <right style="thin">
        <color rgb="FFA6A6A6"/>
      </right>
      <top style="medium">
        <color indexed="64"/>
      </top>
      <bottom style="thin">
        <color rgb="FFA6A6A6"/>
      </bottom>
      <diagonal/>
    </border>
    <border>
      <left style="thin">
        <color rgb="FFA6A6A6"/>
      </left>
      <right style="medium">
        <color indexed="64"/>
      </right>
      <top style="medium">
        <color indexed="64"/>
      </top>
      <bottom style="thin">
        <color rgb="FFA6A6A6"/>
      </bottom>
      <diagonal/>
    </border>
    <border>
      <left style="medium">
        <color indexed="64"/>
      </left>
      <right style="thin">
        <color rgb="FFA6A6A6"/>
      </right>
      <top/>
      <bottom/>
      <diagonal/>
    </border>
    <border>
      <left style="thin">
        <color rgb="FFA6A6A6"/>
      </left>
      <right style="medium">
        <color indexed="64"/>
      </right>
      <top style="thin">
        <color rgb="FFA6A6A6"/>
      </top>
      <bottom style="thin">
        <color rgb="FFA6A6A6"/>
      </bottom>
      <diagonal/>
    </border>
    <border>
      <left style="medium">
        <color indexed="64"/>
      </left>
      <right style="thin">
        <color rgb="FFA6A6A6"/>
      </right>
      <top/>
      <bottom style="medium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indexed="64"/>
      </bottom>
      <diagonal/>
    </border>
    <border>
      <left style="thin">
        <color rgb="FFA6A6A6"/>
      </left>
      <right style="medium">
        <color indexed="64"/>
      </right>
      <top style="thin">
        <color rgb="FFA6A6A6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rgb="FFA6A6A6"/>
      </right>
      <top style="medium">
        <color indexed="64"/>
      </top>
      <bottom style="medium">
        <color indexed="64"/>
      </bottom>
      <diagonal/>
    </border>
    <border>
      <left style="thin">
        <color rgb="FFA6A6A6"/>
      </left>
      <right/>
      <top style="medium">
        <color indexed="64"/>
      </top>
      <bottom style="medium">
        <color indexed="64"/>
      </bottom>
      <diagonal/>
    </border>
    <border>
      <left style="thin">
        <color rgb="FFA6A6A6"/>
      </left>
      <right/>
      <top style="medium">
        <color indexed="64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medium">
        <color indexed="64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theme="0"/>
      </top>
      <bottom/>
      <diagonal/>
    </border>
    <border>
      <left style="thin">
        <color rgb="FFA6A6A6"/>
      </left>
      <right/>
      <top/>
      <bottom/>
      <diagonal/>
    </border>
    <border>
      <left style="medium">
        <color theme="0"/>
      </left>
      <right/>
      <top style="medium">
        <color indexed="64"/>
      </top>
      <bottom style="medium">
        <color theme="0"/>
      </bottom>
      <diagonal/>
    </border>
    <border>
      <left/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thin">
        <color indexed="64"/>
      </left>
      <right style="medium">
        <color indexed="64"/>
      </right>
      <top style="medium">
        <color theme="0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44" fontId="62" fillId="0" borderId="0" applyFont="0" applyFill="0" applyBorder="0" applyAlignment="0" applyProtection="0"/>
  </cellStyleXfs>
  <cellXfs count="942">
    <xf numFmtId="0" fontId="0" fillId="0" borderId="0" xfId="0"/>
    <xf numFmtId="0" fontId="4" fillId="2" borderId="13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4" fillId="2" borderId="2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4" fillId="4" borderId="22" xfId="0" applyFont="1" applyFill="1" applyBorder="1" applyAlignment="1">
      <alignment horizontal="left" vertical="center" wrapText="1"/>
    </xf>
    <xf numFmtId="0" fontId="8" fillId="4" borderId="22" xfId="0" applyFont="1" applyFill="1" applyBorder="1" applyAlignment="1">
      <alignment horizontal="left" vertical="center" wrapText="1"/>
    </xf>
    <xf numFmtId="0" fontId="4" fillId="7" borderId="27" xfId="0" applyFont="1" applyFill="1" applyBorder="1" applyAlignment="1">
      <alignment horizontal="left" vertical="center" wrapText="1"/>
    </xf>
    <xf numFmtId="0" fontId="4" fillId="7" borderId="29" xfId="0" applyFont="1" applyFill="1" applyBorder="1" applyAlignment="1">
      <alignment horizontal="left" vertical="center" wrapText="1"/>
    </xf>
    <xf numFmtId="0" fontId="4" fillId="7" borderId="32" xfId="0" applyFont="1" applyFill="1" applyBorder="1" applyAlignment="1">
      <alignment horizontal="left" vertical="center" wrapText="1"/>
    </xf>
    <xf numFmtId="0" fontId="4" fillId="4" borderId="24" xfId="0" applyFont="1" applyFill="1" applyBorder="1" applyAlignment="1">
      <alignment horizontal="left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165" fontId="11" fillId="5" borderId="1" xfId="0" applyNumberFormat="1" applyFont="1" applyFill="1" applyBorder="1" applyAlignment="1">
      <alignment horizontal="center" vertical="center" wrapText="1"/>
    </xf>
    <xf numFmtId="166" fontId="11" fillId="5" borderId="1" xfId="0" applyNumberFormat="1" applyFont="1" applyFill="1" applyBorder="1" applyAlignment="1">
      <alignment horizontal="center" vertical="center" wrapText="1"/>
    </xf>
    <xf numFmtId="166" fontId="7" fillId="7" borderId="24" xfId="0" applyNumberFormat="1" applyFont="1" applyFill="1" applyBorder="1" applyAlignment="1">
      <alignment horizontal="center" vertical="center" wrapText="1"/>
    </xf>
    <xf numFmtId="165" fontId="11" fillId="5" borderId="26" xfId="0" applyNumberFormat="1" applyFont="1" applyFill="1" applyBorder="1" applyAlignment="1">
      <alignment horizontal="center" vertical="center" wrapText="1"/>
    </xf>
    <xf numFmtId="165" fontId="7" fillId="7" borderId="31" xfId="0" applyNumberFormat="1" applyFont="1" applyFill="1" applyBorder="1" applyAlignment="1">
      <alignment horizontal="center" vertical="center" wrapText="1"/>
    </xf>
    <xf numFmtId="166" fontId="11" fillId="5" borderId="22" xfId="0" applyNumberFormat="1" applyFont="1" applyFill="1" applyBorder="1" applyAlignment="1">
      <alignment horizontal="center" vertical="center" wrapText="1"/>
    </xf>
    <xf numFmtId="0" fontId="12" fillId="0" borderId="0" xfId="1" applyFont="1"/>
    <xf numFmtId="0" fontId="12" fillId="8" borderId="0" xfId="1" applyFont="1" applyFill="1"/>
    <xf numFmtId="0" fontId="12" fillId="0" borderId="0" xfId="1" applyFont="1" applyAlignment="1">
      <alignment horizontal="center"/>
    </xf>
    <xf numFmtId="0" fontId="12" fillId="0" borderId="0" xfId="1" applyFont="1" applyAlignment="1">
      <alignment vertical="top"/>
    </xf>
    <xf numFmtId="0" fontId="15" fillId="8" borderId="0" xfId="1" applyFont="1" applyFill="1" applyAlignment="1">
      <alignment horizontal="center" vertical="center"/>
    </xf>
    <xf numFmtId="0" fontId="17" fillId="0" borderId="0" xfId="1" applyFont="1" applyAlignment="1">
      <alignment vertical="justify"/>
    </xf>
    <xf numFmtId="2" fontId="16" fillId="0" borderId="0" xfId="1" applyNumberFormat="1" applyFont="1" applyAlignment="1">
      <alignment vertical="center" wrapText="1"/>
    </xf>
    <xf numFmtId="0" fontId="12" fillId="8" borderId="0" xfId="1" applyFont="1" applyFill="1" applyAlignment="1">
      <alignment vertical="center" shrinkToFit="1"/>
    </xf>
    <xf numFmtId="0" fontId="19" fillId="8" borderId="0" xfId="1" applyFont="1" applyFill="1" applyAlignment="1">
      <alignment vertical="center" shrinkToFit="1"/>
    </xf>
    <xf numFmtId="168" fontId="18" fillId="8" borderId="0" xfId="1" applyNumberFormat="1" applyFont="1" applyFill="1"/>
    <xf numFmtId="0" fontId="12" fillId="8" borderId="0" xfId="1" applyFont="1" applyFill="1" applyAlignment="1">
      <alignment vertical="top"/>
    </xf>
    <xf numFmtId="0" fontId="17" fillId="0" borderId="0" xfId="1" applyFont="1"/>
    <xf numFmtId="169" fontId="17" fillId="8" borderId="0" xfId="1" applyNumberFormat="1" applyFont="1" applyFill="1" applyAlignment="1">
      <alignment horizontal="left"/>
    </xf>
    <xf numFmtId="0" fontId="12" fillId="0" borderId="0" xfId="1" applyFont="1" applyAlignment="1">
      <alignment vertical="center"/>
    </xf>
    <xf numFmtId="0" fontId="17" fillId="8" borderId="0" xfId="1" applyFont="1" applyFill="1"/>
    <xf numFmtId="0" fontId="19" fillId="8" borderId="0" xfId="1" applyFont="1" applyFill="1" applyAlignment="1">
      <alignment vertical="center"/>
    </xf>
    <xf numFmtId="0" fontId="19" fillId="0" borderId="0" xfId="1" applyFont="1" applyAlignment="1">
      <alignment vertical="center" wrapText="1"/>
    </xf>
    <xf numFmtId="0" fontId="19" fillId="0" borderId="0" xfId="1" applyFont="1" applyAlignment="1">
      <alignment vertical="center"/>
    </xf>
    <xf numFmtId="170" fontId="19" fillId="0" borderId="0" xfId="1" applyNumberFormat="1" applyFont="1" applyAlignment="1">
      <alignment vertical="center"/>
    </xf>
    <xf numFmtId="0" fontId="21" fillId="0" borderId="0" xfId="1" applyFont="1" applyAlignment="1">
      <alignment vertical="center" wrapText="1"/>
    </xf>
    <xf numFmtId="0" fontId="21" fillId="0" borderId="0" xfId="1" applyFont="1" applyAlignment="1">
      <alignment vertical="top" wrapText="1"/>
    </xf>
    <xf numFmtId="0" fontId="12" fillId="6" borderId="0" xfId="1" applyFont="1" applyFill="1" applyAlignment="1">
      <alignment horizontal="justify" vertical="center" wrapText="1"/>
    </xf>
    <xf numFmtId="0" fontId="19" fillId="8" borderId="0" xfId="1" applyFont="1" applyFill="1" applyAlignment="1">
      <alignment horizontal="center" vertical="center"/>
    </xf>
    <xf numFmtId="0" fontId="19" fillId="8" borderId="0" xfId="1" applyFont="1" applyFill="1" applyAlignment="1">
      <alignment horizontal="left" vertical="center"/>
    </xf>
    <xf numFmtId="0" fontId="17" fillId="8" borderId="6" xfId="1" applyFont="1" applyFill="1" applyBorder="1" applyAlignment="1">
      <alignment horizontal="center" vertical="center" wrapText="1"/>
    </xf>
    <xf numFmtId="0" fontId="17" fillId="8" borderId="7" xfId="1" applyFont="1" applyFill="1" applyBorder="1" applyAlignment="1">
      <alignment horizontal="center" vertical="center" wrapText="1"/>
    </xf>
    <xf numFmtId="0" fontId="18" fillId="8" borderId="0" xfId="1" applyFont="1" applyFill="1"/>
    <xf numFmtId="0" fontId="14" fillId="8" borderId="0" xfId="1" applyFont="1" applyFill="1" applyAlignment="1">
      <alignment vertical="center"/>
    </xf>
    <xf numFmtId="0" fontId="22" fillId="8" borderId="0" xfId="1" applyFont="1" applyFill="1" applyAlignment="1">
      <alignment vertical="center" wrapText="1"/>
    </xf>
    <xf numFmtId="0" fontId="13" fillId="8" borderId="0" xfId="1" applyFont="1" applyFill="1" applyAlignment="1">
      <alignment vertical="center" wrapText="1"/>
    </xf>
    <xf numFmtId="0" fontId="16" fillId="8" borderId="0" xfId="1" applyFont="1" applyFill="1"/>
    <xf numFmtId="0" fontId="15" fillId="8" borderId="0" xfId="1" applyFont="1" applyFill="1" applyAlignment="1">
      <alignment vertical="center" wrapText="1"/>
    </xf>
    <xf numFmtId="0" fontId="15" fillId="8" borderId="0" xfId="1" applyFont="1" applyFill="1" applyAlignment="1">
      <alignment vertical="center"/>
    </xf>
    <xf numFmtId="0" fontId="12" fillId="8" borderId="0" xfId="1" applyFont="1" applyFill="1" applyAlignment="1">
      <alignment vertical="center"/>
    </xf>
    <xf numFmtId="0" fontId="19" fillId="8" borderId="0" xfId="1" applyFont="1" applyFill="1"/>
    <xf numFmtId="0" fontId="12" fillId="8" borderId="0" xfId="1" applyFont="1" applyFill="1" applyAlignment="1">
      <alignment vertical="justify" wrapText="1"/>
    </xf>
    <xf numFmtId="2" fontId="12" fillId="8" borderId="0" xfId="1" applyNumberFormat="1" applyFont="1" applyFill="1"/>
    <xf numFmtId="0" fontId="18" fillId="0" borderId="0" xfId="1" applyFont="1"/>
    <xf numFmtId="0" fontId="12" fillId="0" borderId="0" xfId="1" applyFont="1" applyAlignment="1">
      <alignment wrapText="1"/>
    </xf>
    <xf numFmtId="0" fontId="16" fillId="8" borderId="0" xfId="1" applyFont="1" applyFill="1" applyAlignment="1">
      <alignment vertical="center"/>
    </xf>
    <xf numFmtId="0" fontId="19" fillId="8" borderId="0" xfId="1" applyFont="1" applyFill="1" applyAlignment="1">
      <alignment horizontal="center" vertical="center" wrapText="1"/>
    </xf>
    <xf numFmtId="0" fontId="19" fillId="8" borderId="2" xfId="1" applyFont="1" applyFill="1" applyBorder="1" applyAlignment="1">
      <alignment horizontal="center" vertical="center" wrapText="1"/>
    </xf>
    <xf numFmtId="0" fontId="19" fillId="8" borderId="39" xfId="1" applyFont="1" applyFill="1" applyBorder="1" applyAlignment="1">
      <alignment horizontal="center" vertical="center" wrapText="1"/>
    </xf>
    <xf numFmtId="170" fontId="19" fillId="8" borderId="50" xfId="1" applyNumberFormat="1" applyFont="1" applyFill="1" applyBorder="1" applyAlignment="1">
      <alignment vertical="center"/>
    </xf>
    <xf numFmtId="170" fontId="19" fillId="8" borderId="11" xfId="1" applyNumberFormat="1" applyFont="1" applyFill="1" applyBorder="1" applyAlignment="1">
      <alignment vertical="center"/>
    </xf>
    <xf numFmtId="170" fontId="19" fillId="8" borderId="51" xfId="1" applyNumberFormat="1" applyFont="1" applyFill="1" applyBorder="1" applyAlignment="1">
      <alignment vertical="center"/>
    </xf>
    <xf numFmtId="170" fontId="19" fillId="8" borderId="33" xfId="1" applyNumberFormat="1" applyFont="1" applyFill="1" applyBorder="1" applyAlignment="1">
      <alignment vertical="center"/>
    </xf>
    <xf numFmtId="170" fontId="19" fillId="8" borderId="34" xfId="1" applyNumberFormat="1" applyFont="1" applyFill="1" applyBorder="1" applyAlignment="1">
      <alignment vertical="center"/>
    </xf>
    <xf numFmtId="170" fontId="19" fillId="8" borderId="35" xfId="1" applyNumberFormat="1" applyFont="1" applyFill="1" applyBorder="1" applyAlignment="1">
      <alignment vertical="center"/>
    </xf>
    <xf numFmtId="170" fontId="19" fillId="8" borderId="2" xfId="1" applyNumberFormat="1" applyFont="1" applyFill="1" applyBorder="1" applyAlignment="1">
      <alignment vertical="center"/>
    </xf>
    <xf numFmtId="170" fontId="19" fillId="8" borderId="0" xfId="1" applyNumberFormat="1" applyFont="1" applyFill="1" applyAlignment="1">
      <alignment vertical="center"/>
    </xf>
    <xf numFmtId="170" fontId="19" fillId="8" borderId="39" xfId="1" applyNumberFormat="1" applyFont="1" applyFill="1" applyBorder="1" applyAlignment="1">
      <alignment vertical="center"/>
    </xf>
    <xf numFmtId="0" fontId="19" fillId="8" borderId="9" xfId="1" applyFont="1" applyFill="1" applyBorder="1" applyAlignment="1">
      <alignment horizontal="center" vertical="center" wrapText="1"/>
    </xf>
    <xf numFmtId="0" fontId="12" fillId="0" borderId="8" xfId="1" applyFont="1" applyBorder="1"/>
    <xf numFmtId="0" fontId="12" fillId="0" borderId="9" xfId="1" applyFont="1" applyBorder="1"/>
    <xf numFmtId="0" fontId="12" fillId="0" borderId="10" xfId="1" applyFont="1" applyBorder="1"/>
    <xf numFmtId="0" fontId="12" fillId="0" borderId="11" xfId="1" applyFont="1" applyBorder="1"/>
    <xf numFmtId="0" fontId="12" fillId="0" borderId="12" xfId="1" applyFont="1" applyBorder="1"/>
    <xf numFmtId="0" fontId="17" fillId="8" borderId="0" xfId="1" applyFont="1" applyFill="1" applyAlignment="1">
      <alignment horizontal="left" vertical="center"/>
    </xf>
    <xf numFmtId="0" fontId="26" fillId="0" borderId="0" xfId="1" applyFont="1"/>
    <xf numFmtId="0" fontId="26" fillId="0" borderId="11" xfId="1" applyFont="1" applyBorder="1"/>
    <xf numFmtId="0" fontId="28" fillId="0" borderId="0" xfId="1" applyFont="1" applyAlignment="1">
      <alignment vertical="center" shrinkToFit="1"/>
    </xf>
    <xf numFmtId="0" fontId="28" fillId="0" borderId="0" xfId="1" applyFont="1" applyAlignment="1">
      <alignment horizontal="left" vertical="center" shrinkToFit="1"/>
    </xf>
    <xf numFmtId="0" fontId="26" fillId="0" borderId="0" xfId="1" applyFont="1" applyAlignment="1">
      <alignment vertical="center"/>
    </xf>
    <xf numFmtId="0" fontId="28" fillId="0" borderId="6" xfId="1" applyFont="1" applyBorder="1" applyAlignment="1">
      <alignment vertical="center" shrinkToFit="1"/>
    </xf>
    <xf numFmtId="0" fontId="26" fillId="0" borderId="0" xfId="1" quotePrefix="1" applyFont="1"/>
    <xf numFmtId="0" fontId="26" fillId="0" borderId="3" xfId="1" applyFont="1" applyBorder="1"/>
    <xf numFmtId="0" fontId="26" fillId="0" borderId="0" xfId="1" applyFont="1" applyAlignment="1">
      <alignment horizontal="center"/>
    </xf>
    <xf numFmtId="0" fontId="28" fillId="0" borderId="0" xfId="1" applyFont="1"/>
    <xf numFmtId="0" fontId="33" fillId="0" borderId="0" xfId="1" applyFont="1"/>
    <xf numFmtId="0" fontId="26" fillId="0" borderId="0" xfId="1" applyFont="1" applyAlignment="1">
      <alignment horizontal="left"/>
    </xf>
    <xf numFmtId="0" fontId="26" fillId="0" borderId="0" xfId="1" applyFont="1" applyAlignment="1">
      <alignment horizontal="right"/>
    </xf>
    <xf numFmtId="0" fontId="31" fillId="0" borderId="0" xfId="1" applyFont="1" applyAlignment="1">
      <alignment horizontal="center"/>
    </xf>
    <xf numFmtId="0" fontId="32" fillId="0" borderId="0" xfId="1" applyFont="1"/>
    <xf numFmtId="0" fontId="28" fillId="0" borderId="0" xfId="1" applyFont="1" applyAlignment="1">
      <alignment vertical="center" wrapText="1"/>
    </xf>
    <xf numFmtId="0" fontId="32" fillId="0" borderId="0" xfId="1" applyFont="1" applyAlignment="1">
      <alignment vertical="top"/>
    </xf>
    <xf numFmtId="0" fontId="32" fillId="0" borderId="0" xfId="1" applyFont="1" applyAlignment="1">
      <alignment vertical="center"/>
    </xf>
    <xf numFmtId="0" fontId="32" fillId="0" borderId="0" xfId="1" applyFont="1" applyAlignment="1">
      <alignment horizontal="center" vertical="center"/>
    </xf>
    <xf numFmtId="0" fontId="32" fillId="0" borderId="11" xfId="1" applyFont="1" applyBorder="1"/>
    <xf numFmtId="0" fontId="32" fillId="0" borderId="0" xfId="1" applyFont="1" applyAlignment="1">
      <alignment vertical="center" shrinkToFit="1"/>
    </xf>
    <xf numFmtId="164" fontId="28" fillId="0" borderId="0" xfId="1" applyNumberFormat="1" applyFont="1" applyAlignment="1">
      <alignment horizontal="right" vertical="center" shrinkToFit="1"/>
    </xf>
    <xf numFmtId="164" fontId="28" fillId="0" borderId="0" xfId="1" applyNumberFormat="1" applyFont="1" applyAlignment="1">
      <alignment vertical="center" shrinkToFit="1"/>
    </xf>
    <xf numFmtId="164" fontId="28" fillId="0" borderId="0" xfId="1" applyNumberFormat="1" applyFont="1" applyAlignment="1">
      <alignment horizontal="left" vertical="center" shrinkToFit="1"/>
    </xf>
    <xf numFmtId="172" fontId="32" fillId="0" borderId="0" xfId="1" applyNumberFormat="1" applyFont="1"/>
    <xf numFmtId="0" fontId="32" fillId="0" borderId="6" xfId="1" applyFont="1" applyBorder="1"/>
    <xf numFmtId="0" fontId="32" fillId="0" borderId="44" xfId="1" applyFont="1" applyBorder="1"/>
    <xf numFmtId="0" fontId="32" fillId="0" borderId="0" xfId="1" applyFont="1" applyAlignment="1">
      <alignment vertical="center" wrapText="1"/>
    </xf>
    <xf numFmtId="0" fontId="36" fillId="0" borderId="0" xfId="1" applyFont="1" applyAlignment="1">
      <alignment vertical="center" wrapText="1"/>
    </xf>
    <xf numFmtId="2" fontId="28" fillId="0" borderId="0" xfId="1" applyNumberFormat="1" applyFont="1" applyAlignment="1">
      <alignment vertical="center"/>
    </xf>
    <xf numFmtId="0" fontId="7" fillId="0" borderId="0" xfId="1" applyFont="1" applyAlignment="1">
      <alignment vertical="center"/>
    </xf>
    <xf numFmtId="0" fontId="28" fillId="0" borderId="3" xfId="1" applyFont="1" applyBorder="1" applyAlignment="1">
      <alignment horizontal="left" vertical="center" shrinkToFit="1"/>
    </xf>
    <xf numFmtId="0" fontId="32" fillId="0" borderId="11" xfId="1" applyFont="1" applyBorder="1" applyAlignment="1">
      <alignment horizontal="center"/>
    </xf>
    <xf numFmtId="0" fontId="28" fillId="0" borderId="3" xfId="1" applyFont="1" applyBorder="1" applyAlignment="1">
      <alignment vertical="center" shrinkToFit="1"/>
    </xf>
    <xf numFmtId="0" fontId="32" fillId="0" borderId="5" xfId="1" applyFont="1" applyBorder="1" applyAlignment="1">
      <alignment vertical="top"/>
    </xf>
    <xf numFmtId="0" fontId="32" fillId="0" borderId="6" xfId="1" applyFont="1" applyBorder="1" applyAlignment="1">
      <alignment vertical="top"/>
    </xf>
    <xf numFmtId="0" fontId="32" fillId="0" borderId="7" xfId="1" applyFont="1" applyBorder="1" applyAlignment="1">
      <alignment vertical="top"/>
    </xf>
    <xf numFmtId="0" fontId="32" fillId="0" borderId="8" xfId="1" applyFont="1" applyBorder="1" applyAlignment="1">
      <alignment vertical="top"/>
    </xf>
    <xf numFmtId="0" fontId="32" fillId="0" borderId="9" xfId="1" applyFont="1" applyBorder="1" applyAlignment="1">
      <alignment vertical="top"/>
    </xf>
    <xf numFmtId="0" fontId="32" fillId="0" borderId="9" xfId="1" applyFont="1" applyBorder="1"/>
    <xf numFmtId="0" fontId="32" fillId="0" borderId="8" xfId="1" applyFont="1" applyBorder="1"/>
    <xf numFmtId="0" fontId="32" fillId="0" borderId="10" xfId="1" applyFont="1" applyBorder="1"/>
    <xf numFmtId="0" fontId="28" fillId="0" borderId="11" xfId="1" applyFont="1" applyBorder="1"/>
    <xf numFmtId="0" fontId="32" fillId="0" borderId="12" xfId="1" applyFont="1" applyBorder="1"/>
    <xf numFmtId="14" fontId="10" fillId="5" borderId="1" xfId="0" applyNumberFormat="1" applyFont="1" applyFill="1" applyBorder="1" applyAlignment="1">
      <alignment horizontal="center" vertical="center" wrapText="1"/>
    </xf>
    <xf numFmtId="165" fontId="11" fillId="5" borderId="74" xfId="0" applyNumberFormat="1" applyFont="1" applyFill="1" applyBorder="1" applyAlignment="1">
      <alignment horizontal="center" vertical="center" wrapText="1"/>
    </xf>
    <xf numFmtId="165" fontId="11" fillId="5" borderId="75" xfId="0" applyNumberFormat="1" applyFont="1" applyFill="1" applyBorder="1" applyAlignment="1">
      <alignment horizontal="center" vertical="center" wrapText="1"/>
    </xf>
    <xf numFmtId="165" fontId="7" fillId="7" borderId="76" xfId="0" applyNumberFormat="1" applyFont="1" applyFill="1" applyBorder="1" applyAlignment="1">
      <alignment horizontal="center" vertical="center" wrapText="1"/>
    </xf>
    <xf numFmtId="165" fontId="11" fillId="5" borderId="74" xfId="0" applyNumberFormat="1" applyFont="1" applyFill="1" applyBorder="1" applyAlignment="1">
      <alignment horizontal="left" vertical="center" wrapText="1"/>
    </xf>
    <xf numFmtId="165" fontId="11" fillId="5" borderId="75" xfId="0" applyNumberFormat="1" applyFont="1" applyFill="1" applyBorder="1" applyAlignment="1">
      <alignment horizontal="left" vertical="center" wrapText="1"/>
    </xf>
    <xf numFmtId="165" fontId="4" fillId="7" borderId="76" xfId="0" applyNumberFormat="1" applyFont="1" applyFill="1" applyBorder="1" applyAlignment="1">
      <alignment horizontal="left" vertical="center" wrapText="1"/>
    </xf>
    <xf numFmtId="0" fontId="12" fillId="0" borderId="5" xfId="1" applyFont="1" applyBorder="1"/>
    <xf numFmtId="0" fontId="12" fillId="0" borderId="6" xfId="1" applyFont="1" applyBorder="1"/>
    <xf numFmtId="0" fontId="12" fillId="0" borderId="7" xfId="1" applyFont="1" applyBorder="1"/>
    <xf numFmtId="0" fontId="18" fillId="0" borderId="8" xfId="1" applyFont="1" applyBorder="1"/>
    <xf numFmtId="0" fontId="18" fillId="0" borderId="9" xfId="1" applyFont="1" applyBorder="1"/>
    <xf numFmtId="0" fontId="20" fillId="0" borderId="0" xfId="1" applyFont="1"/>
    <xf numFmtId="14" fontId="10" fillId="5" borderId="24" xfId="0" applyNumberFormat="1" applyFont="1" applyFill="1" applyBorder="1" applyAlignment="1">
      <alignment horizontal="center" vertical="center" wrapText="1"/>
    </xf>
    <xf numFmtId="174" fontId="10" fillId="5" borderId="22" xfId="0" applyNumberFormat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vertical="center"/>
    </xf>
    <xf numFmtId="0" fontId="3" fillId="0" borderId="8" xfId="0" applyFont="1" applyBorder="1" applyAlignment="1">
      <alignment horizontal="right" vertical="center"/>
    </xf>
    <xf numFmtId="0" fontId="3" fillId="0" borderId="11" xfId="0" applyFont="1" applyBorder="1" applyAlignment="1">
      <alignment vertical="center"/>
    </xf>
    <xf numFmtId="0" fontId="17" fillId="8" borderId="45" xfId="1" applyFont="1" applyFill="1" applyBorder="1" applyAlignment="1">
      <alignment vertical="center"/>
    </xf>
    <xf numFmtId="0" fontId="17" fillId="8" borderId="0" xfId="1" applyFont="1" applyFill="1" applyAlignment="1">
      <alignment vertical="center"/>
    </xf>
    <xf numFmtId="0" fontId="17" fillId="8" borderId="4" xfId="1" applyFont="1" applyFill="1" applyBorder="1"/>
    <xf numFmtId="0" fontId="17" fillId="8" borderId="49" xfId="1" applyFont="1" applyFill="1" applyBorder="1"/>
    <xf numFmtId="0" fontId="17" fillId="8" borderId="52" xfId="1" applyFont="1" applyFill="1" applyBorder="1" applyAlignment="1">
      <alignment vertical="center"/>
    </xf>
    <xf numFmtId="0" fontId="17" fillId="8" borderId="45" xfId="1" applyFont="1" applyFill="1" applyBorder="1"/>
    <xf numFmtId="0" fontId="19" fillId="8" borderId="61" xfId="1" applyFont="1" applyFill="1" applyBorder="1" applyAlignment="1">
      <alignment horizontal="center" vertical="center"/>
    </xf>
    <xf numFmtId="0" fontId="19" fillId="8" borderId="42" xfId="1" applyFont="1" applyFill="1" applyBorder="1" applyAlignment="1">
      <alignment horizontal="center" vertical="center"/>
    </xf>
    <xf numFmtId="0" fontId="17" fillId="8" borderId="54" xfId="1" applyFont="1" applyFill="1" applyBorder="1"/>
    <xf numFmtId="0" fontId="17" fillId="8" borderId="0" xfId="1" quotePrefix="1" applyFont="1" applyFill="1"/>
    <xf numFmtId="0" fontId="12" fillId="0" borderId="81" xfId="0" applyFont="1" applyBorder="1" applyAlignment="1">
      <alignment horizontal="right" vertical="center"/>
    </xf>
    <xf numFmtId="0" fontId="12" fillId="0" borderId="2" xfId="0" applyFont="1" applyBorder="1" applyAlignment="1">
      <alignment horizontal="right" vertical="center"/>
    </xf>
    <xf numFmtId="0" fontId="12" fillId="0" borderId="50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right" vertical="center"/>
    </xf>
    <xf numFmtId="174" fontId="10" fillId="5" borderId="26" xfId="0" applyNumberFormat="1" applyFont="1" applyFill="1" applyBorder="1" applyAlignment="1">
      <alignment horizontal="center" vertical="center" wrapText="1"/>
    </xf>
    <xf numFmtId="173" fontId="10" fillId="5" borderId="26" xfId="0" applyNumberFormat="1" applyFont="1" applyFill="1" applyBorder="1" applyAlignment="1">
      <alignment horizontal="center" vertical="center" wrapText="1"/>
    </xf>
    <xf numFmtId="0" fontId="4" fillId="5" borderId="26" xfId="0" applyFont="1" applyFill="1" applyBorder="1" applyAlignment="1">
      <alignment horizontal="left" vertical="center" wrapText="1"/>
    </xf>
    <xf numFmtId="0" fontId="38" fillId="12" borderId="85" xfId="0" applyFont="1" applyFill="1" applyBorder="1" applyAlignment="1">
      <alignment horizontal="center"/>
    </xf>
    <xf numFmtId="14" fontId="3" fillId="0" borderId="0" xfId="0" applyNumberFormat="1" applyFont="1" applyAlignment="1">
      <alignment vertical="center"/>
    </xf>
    <xf numFmtId="0" fontId="38" fillId="12" borderId="66" xfId="0" applyFont="1" applyFill="1" applyBorder="1" applyAlignment="1">
      <alignment horizontal="center"/>
    </xf>
    <xf numFmtId="0" fontId="3" fillId="0" borderId="10" xfId="0" applyFont="1" applyBorder="1" applyAlignment="1">
      <alignment vertical="center"/>
    </xf>
    <xf numFmtId="179" fontId="38" fillId="12" borderId="67" xfId="0" applyNumberFormat="1" applyFont="1" applyFill="1" applyBorder="1" applyAlignment="1">
      <alignment horizontal="center"/>
    </xf>
    <xf numFmtId="0" fontId="24" fillId="8" borderId="0" xfId="1" applyFont="1" applyFill="1" applyAlignment="1">
      <alignment vertical="center" wrapText="1"/>
    </xf>
    <xf numFmtId="0" fontId="17" fillId="8" borderId="0" xfId="1" applyFont="1" applyFill="1" applyAlignment="1">
      <alignment horizontal="justify" vertical="top" wrapText="1"/>
    </xf>
    <xf numFmtId="0" fontId="19" fillId="8" borderId="6" xfId="1" applyFont="1" applyFill="1" applyBorder="1" applyAlignment="1">
      <alignment vertical="center" wrapText="1"/>
    </xf>
    <xf numFmtId="0" fontId="19" fillId="8" borderId="44" xfId="1" applyFont="1" applyFill="1" applyBorder="1" applyAlignment="1">
      <alignment vertical="center" wrapText="1"/>
    </xf>
    <xf numFmtId="0" fontId="19" fillId="8" borderId="8" xfId="1" applyFont="1" applyFill="1" applyBorder="1" applyAlignment="1">
      <alignment vertical="center" wrapText="1"/>
    </xf>
    <xf numFmtId="0" fontId="19" fillId="8" borderId="39" xfId="1" applyFont="1" applyFill="1" applyBorder="1" applyAlignment="1">
      <alignment vertical="center" wrapText="1"/>
    </xf>
    <xf numFmtId="170" fontId="19" fillId="8" borderId="6" xfId="1" applyNumberFormat="1" applyFont="1" applyFill="1" applyBorder="1" applyAlignment="1">
      <alignment vertical="center"/>
    </xf>
    <xf numFmtId="0" fontId="19" fillId="8" borderId="46" xfId="1" applyFont="1" applyFill="1" applyBorder="1" applyAlignment="1">
      <alignment vertical="center" wrapText="1"/>
    </xf>
    <xf numFmtId="0" fontId="19" fillId="8" borderId="7" xfId="1" applyFont="1" applyFill="1" applyBorder="1" applyAlignment="1">
      <alignment vertical="center" wrapText="1"/>
    </xf>
    <xf numFmtId="0" fontId="19" fillId="8" borderId="2" xfId="1" applyFont="1" applyFill="1" applyBorder="1" applyAlignment="1">
      <alignment vertical="center" wrapText="1"/>
    </xf>
    <xf numFmtId="0" fontId="19" fillId="8" borderId="9" xfId="1" applyFont="1" applyFill="1" applyBorder="1" applyAlignment="1">
      <alignment vertical="center" wrapText="1"/>
    </xf>
    <xf numFmtId="170" fontId="19" fillId="8" borderId="12" xfId="1" applyNumberFormat="1" applyFont="1" applyFill="1" applyBorder="1" applyAlignment="1">
      <alignment vertical="center"/>
    </xf>
    <xf numFmtId="170" fontId="19" fillId="8" borderId="5" xfId="1" applyNumberFormat="1" applyFont="1" applyFill="1" applyBorder="1" applyAlignment="1">
      <alignment vertical="center"/>
    </xf>
    <xf numFmtId="170" fontId="19" fillId="8" borderId="10" xfId="1" applyNumberFormat="1" applyFont="1" applyFill="1" applyBorder="1" applyAlignment="1">
      <alignment vertical="center"/>
    </xf>
    <xf numFmtId="170" fontId="19" fillId="8" borderId="8" xfId="1" applyNumberFormat="1" applyFont="1" applyFill="1" applyBorder="1" applyAlignment="1">
      <alignment vertical="center"/>
    </xf>
    <xf numFmtId="0" fontId="19" fillId="8" borderId="11" xfId="1" applyFont="1" applyFill="1" applyBorder="1" applyAlignment="1">
      <alignment vertical="center" wrapText="1"/>
    </xf>
    <xf numFmtId="0" fontId="19" fillId="8" borderId="12" xfId="1" applyFont="1" applyFill="1" applyBorder="1" applyAlignment="1">
      <alignment vertical="center" wrapText="1"/>
    </xf>
    <xf numFmtId="170" fontId="19" fillId="8" borderId="9" xfId="1" applyNumberFormat="1" applyFont="1" applyFill="1" applyBorder="1" applyAlignment="1">
      <alignment vertical="center"/>
    </xf>
    <xf numFmtId="0" fontId="19" fillId="8" borderId="10" xfId="1" applyFont="1" applyFill="1" applyBorder="1" applyAlignment="1">
      <alignment vertical="center" wrapText="1"/>
    </xf>
    <xf numFmtId="0" fontId="19" fillId="8" borderId="51" xfId="1" applyFont="1" applyFill="1" applyBorder="1" applyAlignment="1">
      <alignment vertical="center" wrapText="1"/>
    </xf>
    <xf numFmtId="0" fontId="19" fillId="8" borderId="50" xfId="1" applyFont="1" applyFill="1" applyBorder="1" applyAlignment="1">
      <alignment vertical="center" wrapText="1"/>
    </xf>
    <xf numFmtId="0" fontId="41" fillId="0" borderId="0" xfId="1" applyFont="1" applyAlignment="1">
      <alignment vertical="top"/>
    </xf>
    <xf numFmtId="0" fontId="42" fillId="0" borderId="11" xfId="1" applyFont="1" applyBorder="1" applyAlignment="1">
      <alignment horizontal="right"/>
    </xf>
    <xf numFmtId="0" fontId="43" fillId="0" borderId="0" xfId="1" applyFont="1" applyAlignment="1">
      <alignment horizontal="center" vertical="top"/>
    </xf>
    <xf numFmtId="0" fontId="31" fillId="0" borderId="0" xfId="1" applyFont="1"/>
    <xf numFmtId="0" fontId="7" fillId="0" borderId="0" xfId="1" applyFont="1"/>
    <xf numFmtId="0" fontId="31" fillId="0" borderId="3" xfId="1" applyFont="1" applyBorder="1"/>
    <xf numFmtId="0" fontId="26" fillId="0" borderId="4" xfId="1" applyFont="1" applyBorder="1"/>
    <xf numFmtId="0" fontId="31" fillId="0" borderId="3" xfId="1" applyFont="1" applyBorder="1" applyAlignment="1">
      <alignment horizontal="left"/>
    </xf>
    <xf numFmtId="0" fontId="31" fillId="0" borderId="4" xfId="1" applyFont="1" applyBorder="1"/>
    <xf numFmtId="0" fontId="31" fillId="6" borderId="4" xfId="1" applyFont="1" applyFill="1" applyBorder="1"/>
    <xf numFmtId="0" fontId="26" fillId="6" borderId="4" xfId="1" applyFont="1" applyFill="1" applyBorder="1"/>
    <xf numFmtId="164" fontId="26" fillId="0" borderId="0" xfId="1" applyNumberFormat="1" applyFont="1"/>
    <xf numFmtId="164" fontId="31" fillId="0" borderId="3" xfId="1" applyNumberFormat="1" applyFont="1" applyBorder="1" applyAlignment="1">
      <alignment horizontal="left"/>
    </xf>
    <xf numFmtId="164" fontId="31" fillId="0" borderId="0" xfId="1" applyNumberFormat="1" applyFont="1" applyAlignment="1">
      <alignment horizontal="left"/>
    </xf>
    <xf numFmtId="164" fontId="31" fillId="0" borderId="4" xfId="1" applyNumberFormat="1" applyFont="1" applyBorder="1" applyAlignment="1">
      <alignment horizontal="left"/>
    </xf>
    <xf numFmtId="165" fontId="31" fillId="0" borderId="3" xfId="1" applyNumberFormat="1" applyFont="1" applyBorder="1" applyAlignment="1">
      <alignment horizontal="left"/>
    </xf>
    <xf numFmtId="165" fontId="31" fillId="0" borderId="4" xfId="1" applyNumberFormat="1" applyFont="1" applyBorder="1" applyAlignment="1">
      <alignment horizontal="left"/>
    </xf>
    <xf numFmtId="165" fontId="31" fillId="0" borderId="0" xfId="1" applyNumberFormat="1" applyFont="1" applyAlignment="1">
      <alignment horizontal="left"/>
    </xf>
    <xf numFmtId="0" fontId="31" fillId="0" borderId="0" xfId="1" applyFont="1" applyAlignment="1">
      <alignment horizontal="left"/>
    </xf>
    <xf numFmtId="166" fontId="31" fillId="0" borderId="3" xfId="1" applyNumberFormat="1" applyFont="1" applyBorder="1" applyAlignment="1">
      <alignment horizontal="right"/>
    </xf>
    <xf numFmtId="166" fontId="31" fillId="0" borderId="4" xfId="1" applyNumberFormat="1" applyFont="1" applyBorder="1" applyAlignment="1">
      <alignment horizontal="right"/>
    </xf>
    <xf numFmtId="182" fontId="31" fillId="0" borderId="0" xfId="1" applyNumberFormat="1" applyFont="1"/>
    <xf numFmtId="0" fontId="31" fillId="0" borderId="0" xfId="1" applyFont="1" applyAlignment="1">
      <alignment horizontal="right"/>
    </xf>
    <xf numFmtId="1" fontId="31" fillId="0" borderId="0" xfId="1" applyNumberFormat="1" applyFont="1" applyAlignment="1">
      <alignment horizontal="left"/>
    </xf>
    <xf numFmtId="0" fontId="35" fillId="0" borderId="0" xfId="1" applyFont="1" applyAlignment="1">
      <alignment horizontal="center"/>
    </xf>
    <xf numFmtId="181" fontId="31" fillId="0" borderId="0" xfId="1" applyNumberFormat="1" applyFont="1" applyAlignment="1">
      <alignment horizontal="left"/>
    </xf>
    <xf numFmtId="0" fontId="31" fillId="0" borderId="68" xfId="1" applyFont="1" applyBorder="1" applyAlignment="1">
      <alignment horizontal="right"/>
    </xf>
    <xf numFmtId="1" fontId="31" fillId="0" borderId="70" xfId="1" applyNumberFormat="1" applyFont="1" applyBorder="1" applyAlignment="1">
      <alignment horizontal="left"/>
    </xf>
    <xf numFmtId="183" fontId="31" fillId="0" borderId="0" xfId="1" applyNumberFormat="1" applyFont="1"/>
    <xf numFmtId="184" fontId="31" fillId="0" borderId="0" xfId="1" applyNumberFormat="1" applyFont="1" applyAlignment="1">
      <alignment horizontal="left"/>
    </xf>
    <xf numFmtId="185" fontId="31" fillId="0" borderId="0" xfId="1" applyNumberFormat="1" applyFont="1" applyAlignment="1">
      <alignment horizontal="right"/>
    </xf>
    <xf numFmtId="0" fontId="26" fillId="0" borderId="0" xfId="1" quotePrefix="1" applyFont="1" applyAlignment="1">
      <alignment horizontal="right"/>
    </xf>
    <xf numFmtId="2" fontId="31" fillId="0" borderId="0" xfId="1" applyNumberFormat="1" applyFont="1" applyAlignment="1">
      <alignment horizontal="left"/>
    </xf>
    <xf numFmtId="0" fontId="34" fillId="0" borderId="0" xfId="1" applyFont="1"/>
    <xf numFmtId="0" fontId="27" fillId="0" borderId="0" xfId="1" applyFont="1"/>
    <xf numFmtId="182" fontId="47" fillId="0" borderId="0" xfId="1" applyNumberFormat="1" applyFont="1" applyAlignment="1">
      <alignment horizontal="center"/>
    </xf>
    <xf numFmtId="182" fontId="31" fillId="13" borderId="13" xfId="1" applyNumberFormat="1" applyFont="1" applyFill="1" applyBorder="1" applyAlignment="1">
      <alignment horizontal="center"/>
    </xf>
    <xf numFmtId="182" fontId="31" fillId="6" borderId="0" xfId="1" applyNumberFormat="1" applyFont="1" applyFill="1"/>
    <xf numFmtId="183" fontId="47" fillId="0" borderId="0" xfId="1" applyNumberFormat="1" applyFont="1" applyAlignment="1">
      <alignment horizontal="center"/>
    </xf>
    <xf numFmtId="183" fontId="48" fillId="0" borderId="0" xfId="1" applyNumberFormat="1" applyFont="1" applyAlignment="1">
      <alignment horizontal="center"/>
    </xf>
    <xf numFmtId="182" fontId="31" fillId="0" borderId="0" xfId="1" applyNumberFormat="1" applyFont="1" applyAlignment="1">
      <alignment horizontal="center"/>
    </xf>
    <xf numFmtId="0" fontId="26" fillId="0" borderId="3" xfId="1" applyFont="1" applyBorder="1" applyAlignment="1">
      <alignment vertical="center"/>
    </xf>
    <xf numFmtId="0" fontId="26" fillId="0" borderId="0" xfId="1" applyFont="1" applyAlignment="1">
      <alignment horizontal="center" vertical="center"/>
    </xf>
    <xf numFmtId="182" fontId="47" fillId="0" borderId="0" xfId="1" applyNumberFormat="1" applyFont="1" applyAlignment="1">
      <alignment horizontal="center" vertical="center"/>
    </xf>
    <xf numFmtId="183" fontId="47" fillId="0" borderId="0" xfId="1" applyNumberFormat="1" applyFont="1" applyAlignment="1">
      <alignment horizontal="center" vertical="center"/>
    </xf>
    <xf numFmtId="0" fontId="26" fillId="0" borderId="4" xfId="1" applyFont="1" applyBorder="1" applyAlignment="1">
      <alignment vertical="center"/>
    </xf>
    <xf numFmtId="187" fontId="31" fillId="0" borderId="0" xfId="1" applyNumberFormat="1" applyFont="1" applyAlignment="1">
      <alignment horizontal="left"/>
    </xf>
    <xf numFmtId="0" fontId="36" fillId="0" borderId="0" xfId="1" applyFont="1" applyAlignment="1">
      <alignment wrapText="1"/>
    </xf>
    <xf numFmtId="0" fontId="42" fillId="0" borderId="11" xfId="1" quotePrefix="1" applyFont="1" applyBorder="1" applyAlignment="1">
      <alignment horizontal="right"/>
    </xf>
    <xf numFmtId="0" fontId="26" fillId="0" borderId="13" xfId="1" applyFont="1" applyBorder="1" applyAlignment="1">
      <alignment horizontal="center"/>
    </xf>
    <xf numFmtId="1" fontId="50" fillId="0" borderId="0" xfId="1" applyNumberFormat="1" applyFont="1" applyAlignment="1">
      <alignment horizontal="center"/>
    </xf>
    <xf numFmtId="0" fontId="50" fillId="0" borderId="0" xfId="1" applyFont="1" applyAlignment="1">
      <alignment horizontal="left"/>
    </xf>
    <xf numFmtId="0" fontId="19" fillId="8" borderId="6" xfId="1" applyFont="1" applyFill="1" applyBorder="1" applyAlignment="1">
      <alignment horizontal="left" vertical="center"/>
    </xf>
    <xf numFmtId="0" fontId="1" fillId="8" borderId="13" xfId="1" applyFont="1" applyFill="1" applyBorder="1" applyAlignment="1">
      <alignment horizontal="left" vertical="center"/>
    </xf>
    <xf numFmtId="0" fontId="1" fillId="8" borderId="20" xfId="1" applyFont="1" applyFill="1" applyBorder="1" applyAlignment="1">
      <alignment horizontal="left" vertical="center"/>
    </xf>
    <xf numFmtId="0" fontId="19" fillId="8" borderId="0" xfId="1" applyFont="1" applyFill="1" applyAlignment="1">
      <alignment horizontal="right" vertical="center" wrapText="1"/>
    </xf>
    <xf numFmtId="0" fontId="19" fillId="8" borderId="0" xfId="1" applyFont="1" applyFill="1" applyAlignment="1">
      <alignment horizontal="left" vertical="center" wrapText="1"/>
    </xf>
    <xf numFmtId="0" fontId="19" fillId="8" borderId="8" xfId="1" applyFont="1" applyFill="1" applyBorder="1" applyAlignment="1">
      <alignment horizontal="left" vertical="center"/>
    </xf>
    <xf numFmtId="0" fontId="19" fillId="8" borderId="9" xfId="1" applyFont="1" applyFill="1" applyBorder="1" applyAlignment="1">
      <alignment horizontal="left" vertical="center" wrapText="1"/>
    </xf>
    <xf numFmtId="0" fontId="53" fillId="0" borderId="11" xfId="1" applyFont="1" applyBorder="1"/>
    <xf numFmtId="0" fontId="54" fillId="0" borderId="11" xfId="1" applyFont="1" applyBorder="1"/>
    <xf numFmtId="0" fontId="26" fillId="15" borderId="13" xfId="1" applyFont="1" applyFill="1" applyBorder="1" applyAlignment="1">
      <alignment horizontal="center"/>
    </xf>
    <xf numFmtId="0" fontId="26" fillId="16" borderId="13" xfId="1" applyFont="1" applyFill="1" applyBorder="1"/>
    <xf numFmtId="0" fontId="31" fillId="0" borderId="0" xfId="1" quotePrefix="1" applyFont="1"/>
    <xf numFmtId="197" fontId="31" fillId="0" borderId="0" xfId="1" applyNumberFormat="1" applyFont="1" applyAlignment="1">
      <alignment horizontal="left"/>
    </xf>
    <xf numFmtId="0" fontId="7" fillId="0" borderId="11" xfId="1" applyFont="1" applyBorder="1"/>
    <xf numFmtId="1" fontId="4" fillId="0" borderId="11" xfId="1" applyNumberFormat="1" applyFont="1" applyBorder="1" applyAlignment="1">
      <alignment horizontal="left"/>
    </xf>
    <xf numFmtId="0" fontId="31" fillId="0" borderId="11" xfId="1" quotePrefix="1" applyFont="1" applyBorder="1"/>
    <xf numFmtId="0" fontId="4" fillId="0" borderId="11" xfId="1" applyFont="1" applyBorder="1" applyAlignment="1">
      <alignment horizontal="left"/>
    </xf>
    <xf numFmtId="0" fontId="55" fillId="0" borderId="3" xfId="1" applyFont="1" applyBorder="1"/>
    <xf numFmtId="0" fontId="55" fillId="0" borderId="4" xfId="1" applyFont="1" applyBorder="1"/>
    <xf numFmtId="196" fontId="26" fillId="15" borderId="0" xfId="1" applyNumberFormat="1" applyFont="1" applyFill="1" applyAlignment="1">
      <alignment horizontal="center" vertical="center"/>
    </xf>
    <xf numFmtId="196" fontId="26" fillId="0" borderId="0" xfId="1" applyNumberFormat="1" applyFont="1" applyAlignment="1">
      <alignment horizontal="center" vertical="center"/>
    </xf>
    <xf numFmtId="181" fontId="47" fillId="0" borderId="0" xfId="1" applyNumberFormat="1" applyFont="1" applyAlignment="1">
      <alignment horizontal="left"/>
    </xf>
    <xf numFmtId="196" fontId="26" fillId="14" borderId="0" xfId="1" applyNumberFormat="1" applyFont="1" applyFill="1" applyAlignment="1">
      <alignment horizontal="center" vertical="center"/>
    </xf>
    <xf numFmtId="164" fontId="32" fillId="0" borderId="0" xfId="1" applyNumberFormat="1" applyFont="1"/>
    <xf numFmtId="189" fontId="57" fillId="0" borderId="4" xfId="1" applyNumberFormat="1" applyFont="1" applyBorder="1"/>
    <xf numFmtId="189" fontId="57" fillId="0" borderId="0" xfId="1" applyNumberFormat="1" applyFont="1"/>
    <xf numFmtId="0" fontId="26" fillId="0" borderId="0" xfId="1" quotePrefix="1" applyFont="1" applyAlignment="1">
      <alignment horizontal="left"/>
    </xf>
    <xf numFmtId="189" fontId="47" fillId="0" borderId="0" xfId="1" applyNumberFormat="1" applyFont="1"/>
    <xf numFmtId="189" fontId="31" fillId="0" borderId="0" xfId="1" applyNumberFormat="1" applyFont="1"/>
    <xf numFmtId="195" fontId="31" fillId="0" borderId="0" xfId="1" applyNumberFormat="1" applyFont="1"/>
    <xf numFmtId="2" fontId="26" fillId="0" borderId="0" xfId="1" applyNumberFormat="1" applyFont="1" applyAlignment="1">
      <alignment horizontal="center"/>
    </xf>
    <xf numFmtId="189" fontId="47" fillId="0" borderId="4" xfId="1" applyNumberFormat="1" applyFont="1" applyBorder="1"/>
    <xf numFmtId="164" fontId="31" fillId="0" borderId="0" xfId="1" applyNumberFormat="1" applyFont="1" applyAlignment="1">
      <alignment horizontal="right"/>
    </xf>
    <xf numFmtId="194" fontId="58" fillId="9" borderId="0" xfId="1" applyNumberFormat="1" applyFont="1" applyFill="1" applyAlignment="1">
      <alignment horizontal="right"/>
    </xf>
    <xf numFmtId="194" fontId="31" fillId="0" borderId="13" xfId="1" applyNumberFormat="1" applyFont="1" applyBorder="1" applyAlignment="1">
      <alignment horizontal="right"/>
    </xf>
    <xf numFmtId="165" fontId="31" fillId="0" borderId="0" xfId="1" applyNumberFormat="1" applyFont="1" applyAlignment="1">
      <alignment horizontal="right"/>
    </xf>
    <xf numFmtId="193" fontId="31" fillId="0" borderId="0" xfId="1" applyNumberFormat="1" applyFont="1" applyAlignment="1">
      <alignment horizontal="right"/>
    </xf>
    <xf numFmtId="192" fontId="48" fillId="0" borderId="0" xfId="1" applyNumberFormat="1" applyFont="1" applyAlignment="1">
      <alignment horizontal="right"/>
    </xf>
    <xf numFmtId="190" fontId="31" fillId="0" borderId="0" xfId="1" applyNumberFormat="1" applyFont="1" applyAlignment="1">
      <alignment horizontal="right"/>
    </xf>
    <xf numFmtId="190" fontId="31" fillId="0" borderId="13" xfId="1" applyNumberFormat="1" applyFont="1" applyBorder="1" applyAlignment="1">
      <alignment horizontal="right"/>
    </xf>
    <xf numFmtId="0" fontId="31" fillId="0" borderId="11" xfId="1" applyFont="1" applyBorder="1"/>
    <xf numFmtId="0" fontId="26" fillId="0" borderId="11" xfId="1" applyFont="1" applyBorder="1" applyAlignment="1">
      <alignment horizontal="center"/>
    </xf>
    <xf numFmtId="0" fontId="26" fillId="0" borderId="14" xfId="1" applyFont="1" applyBorder="1"/>
    <xf numFmtId="0" fontId="26" fillId="0" borderId="15" xfId="1" applyFont="1" applyBorder="1"/>
    <xf numFmtId="2" fontId="26" fillId="0" borderId="15" xfId="1" applyNumberFormat="1" applyFont="1" applyBorder="1" applyAlignment="1">
      <alignment horizontal="center"/>
    </xf>
    <xf numFmtId="2" fontId="55" fillId="0" borderId="13" xfId="1" applyNumberFormat="1" applyFont="1" applyBorder="1" applyAlignment="1">
      <alignment horizontal="center"/>
    </xf>
    <xf numFmtId="0" fontId="26" fillId="0" borderId="15" xfId="1" applyFont="1" applyBorder="1" applyAlignment="1">
      <alignment horizontal="center"/>
    </xf>
    <xf numFmtId="2" fontId="26" fillId="0" borderId="16" xfId="1" applyNumberFormat="1" applyFont="1" applyBorder="1" applyAlignment="1">
      <alignment horizontal="center"/>
    </xf>
    <xf numFmtId="0" fontId="26" fillId="0" borderId="17" xfId="1" applyFont="1" applyBorder="1"/>
    <xf numFmtId="0" fontId="26" fillId="0" borderId="13" xfId="1" applyFont="1" applyBorder="1"/>
    <xf numFmtId="2" fontId="26" fillId="0" borderId="13" xfId="1" applyNumberFormat="1" applyFont="1" applyBorder="1" applyAlignment="1">
      <alignment horizontal="center"/>
    </xf>
    <xf numFmtId="2" fontId="26" fillId="0" borderId="18" xfId="1" applyNumberFormat="1" applyFont="1" applyBorder="1" applyAlignment="1">
      <alignment horizontal="center"/>
    </xf>
    <xf numFmtId="0" fontId="26" fillId="0" borderId="79" xfId="1" applyFont="1" applyBorder="1"/>
    <xf numFmtId="0" fontId="26" fillId="0" borderId="40" xfId="1" applyFont="1" applyBorder="1"/>
    <xf numFmtId="189" fontId="26" fillId="0" borderId="0" xfId="1" applyNumberFormat="1" applyFont="1"/>
    <xf numFmtId="0" fontId="26" fillId="0" borderId="19" xfId="1" applyFont="1" applyBorder="1"/>
    <xf numFmtId="0" fontId="26" fillId="0" borderId="20" xfId="1" applyFont="1" applyBorder="1"/>
    <xf numFmtId="2" fontId="26" fillId="0" borderId="20" xfId="1" applyNumberFormat="1" applyFont="1" applyBorder="1" applyAlignment="1">
      <alignment horizontal="center"/>
    </xf>
    <xf numFmtId="2" fontId="55" fillId="0" borderId="20" xfId="1" applyNumberFormat="1" applyFont="1" applyBorder="1" applyAlignment="1">
      <alignment horizontal="center"/>
    </xf>
    <xf numFmtId="0" fontId="26" fillId="0" borderId="20" xfId="1" applyFont="1" applyBorder="1" applyAlignment="1">
      <alignment horizontal="center"/>
    </xf>
    <xf numFmtId="2" fontId="26" fillId="0" borderId="21" xfId="1" applyNumberFormat="1" applyFont="1" applyBorder="1" applyAlignment="1">
      <alignment horizontal="center"/>
    </xf>
    <xf numFmtId="2" fontId="31" fillId="0" borderId="0" xfId="1" applyNumberFormat="1" applyFont="1" applyAlignment="1">
      <alignment horizontal="center"/>
    </xf>
    <xf numFmtId="185" fontId="31" fillId="0" borderId="13" xfId="1" applyNumberFormat="1" applyFont="1" applyBorder="1" applyAlignment="1">
      <alignment horizontal="right"/>
    </xf>
    <xf numFmtId="191" fontId="31" fillId="0" borderId="0" xfId="1" applyNumberFormat="1" applyFont="1" applyAlignment="1">
      <alignment horizontal="left"/>
    </xf>
    <xf numFmtId="184" fontId="26" fillId="0" borderId="0" xfId="1" applyNumberFormat="1" applyFont="1"/>
    <xf numFmtId="185" fontId="31" fillId="0" borderId="0" xfId="1" applyNumberFormat="1" applyFont="1" applyAlignment="1">
      <alignment horizontal="left"/>
    </xf>
    <xf numFmtId="171" fontId="31" fillId="0" borderId="0" xfId="1" applyNumberFormat="1" applyFont="1" applyAlignment="1">
      <alignment horizontal="center"/>
    </xf>
    <xf numFmtId="0" fontId="31" fillId="0" borderId="42" xfId="1" applyFont="1" applyBorder="1" applyAlignment="1">
      <alignment horizontal="right"/>
    </xf>
    <xf numFmtId="171" fontId="31" fillId="0" borderId="40" xfId="1" applyNumberFormat="1" applyFont="1" applyBorder="1" applyAlignment="1">
      <alignment horizontal="center"/>
    </xf>
    <xf numFmtId="0" fontId="7" fillId="0" borderId="0" xfId="1" quotePrefix="1" applyFont="1"/>
    <xf numFmtId="165" fontId="31" fillId="0" borderId="13" xfId="1" applyNumberFormat="1" applyFont="1" applyBorder="1" applyAlignment="1">
      <alignment horizontal="center"/>
    </xf>
    <xf numFmtId="189" fontId="47" fillId="9" borderId="0" xfId="1" applyNumberFormat="1" applyFont="1" applyFill="1" applyAlignment="1">
      <alignment horizontal="left"/>
    </xf>
    <xf numFmtId="0" fontId="31" fillId="0" borderId="0" xfId="1" quotePrefix="1" applyFont="1" applyAlignment="1">
      <alignment horizontal="left"/>
    </xf>
    <xf numFmtId="164" fontId="31" fillId="0" borderId="0" xfId="1" applyNumberFormat="1" applyFont="1"/>
    <xf numFmtId="164" fontId="31" fillId="0" borderId="0" xfId="1" applyNumberFormat="1" applyFont="1" applyAlignment="1">
      <alignment horizontal="center"/>
    </xf>
    <xf numFmtId="0" fontId="31" fillId="13" borderId="42" xfId="1" applyFont="1" applyFill="1" applyBorder="1" applyAlignment="1">
      <alignment horizontal="right"/>
    </xf>
    <xf numFmtId="171" fontId="31" fillId="13" borderId="40" xfId="1" applyNumberFormat="1" applyFont="1" applyFill="1" applyBorder="1" applyAlignment="1">
      <alignment horizontal="center"/>
    </xf>
    <xf numFmtId="0" fontId="31" fillId="6" borderId="0" xfId="1" applyFont="1" applyFill="1" applyAlignment="1">
      <alignment horizontal="right"/>
    </xf>
    <xf numFmtId="171" fontId="31" fillId="6" borderId="0" xfId="1" applyNumberFormat="1" applyFont="1" applyFill="1" applyAlignment="1">
      <alignment horizontal="center"/>
    </xf>
    <xf numFmtId="189" fontId="31" fillId="0" borderId="0" xfId="1" applyNumberFormat="1" applyFont="1" applyAlignment="1">
      <alignment horizontal="left"/>
    </xf>
    <xf numFmtId="0" fontId="31" fillId="0" borderId="0" xfId="1" applyFont="1" applyAlignment="1">
      <alignment vertical="center" wrapText="1"/>
    </xf>
    <xf numFmtId="171" fontId="48" fillId="0" borderId="0" xfId="1" quotePrefix="1" applyNumberFormat="1" applyFont="1" applyAlignment="1">
      <alignment horizontal="right"/>
    </xf>
    <xf numFmtId="0" fontId="26" fillId="0" borderId="3" xfId="1" applyFont="1" applyBorder="1" applyAlignment="1">
      <alignment horizontal="center"/>
    </xf>
    <xf numFmtId="0" fontId="30" fillId="0" borderId="33" xfId="1" quotePrefix="1" applyFont="1" applyBorder="1" applyAlignment="1">
      <alignment horizontal="right"/>
    </xf>
    <xf numFmtId="171" fontId="30" fillId="0" borderId="35" xfId="1" applyNumberFormat="1" applyFont="1" applyBorder="1" applyAlignment="1">
      <alignment horizontal="center"/>
    </xf>
    <xf numFmtId="171" fontId="26" fillId="0" borderId="0" xfId="1" applyNumberFormat="1" applyFont="1"/>
    <xf numFmtId="0" fontId="30" fillId="0" borderId="36" xfId="1" quotePrefix="1" applyFont="1" applyBorder="1" applyAlignment="1">
      <alignment horizontal="right"/>
    </xf>
    <xf numFmtId="171" fontId="30" fillId="0" borderId="37" xfId="1" applyNumberFormat="1" applyFont="1" applyBorder="1" applyAlignment="1">
      <alignment horizontal="center"/>
    </xf>
    <xf numFmtId="171" fontId="31" fillId="13" borderId="13" xfId="1" applyNumberFormat="1" applyFont="1" applyFill="1" applyBorder="1" applyAlignment="1">
      <alignment horizontal="right"/>
    </xf>
    <xf numFmtId="191" fontId="60" fillId="0" borderId="0" xfId="1" applyNumberFormat="1" applyFont="1" applyAlignment="1">
      <alignment horizontal="center"/>
    </xf>
    <xf numFmtId="171" fontId="60" fillId="0" borderId="0" xfId="1" applyNumberFormat="1" applyFont="1" applyAlignment="1">
      <alignment horizontal="right"/>
    </xf>
    <xf numFmtId="0" fontId="31" fillId="0" borderId="0" xfId="1" applyFont="1" applyAlignment="1">
      <alignment vertical="center"/>
    </xf>
    <xf numFmtId="0" fontId="12" fillId="8" borderId="0" xfId="1" applyFont="1" applyFill="1" applyAlignment="1">
      <alignment horizontal="center"/>
    </xf>
    <xf numFmtId="0" fontId="19" fillId="8" borderId="0" xfId="1" applyFont="1" applyFill="1" applyAlignment="1">
      <alignment vertical="center" wrapText="1"/>
    </xf>
    <xf numFmtId="0" fontId="19" fillId="8" borderId="3" xfId="1" applyFont="1" applyFill="1" applyBorder="1" applyAlignment="1">
      <alignment vertical="center" wrapText="1"/>
    </xf>
    <xf numFmtId="0" fontId="19" fillId="8" borderId="37" xfId="1" applyFont="1" applyFill="1" applyBorder="1" applyAlignment="1">
      <alignment vertical="center" wrapText="1"/>
    </xf>
    <xf numFmtId="0" fontId="19" fillId="8" borderId="47" xfId="1" applyFont="1" applyFill="1" applyBorder="1" applyAlignment="1">
      <alignment vertical="center" wrapText="1"/>
    </xf>
    <xf numFmtId="0" fontId="61" fillId="0" borderId="0" xfId="0" applyFont="1"/>
    <xf numFmtId="170" fontId="19" fillId="8" borderId="0" xfId="1" applyNumberFormat="1" applyFont="1" applyFill="1" applyAlignment="1">
      <alignment horizontal="center" vertical="center"/>
    </xf>
    <xf numFmtId="0" fontId="36" fillId="0" borderId="7" xfId="1" applyFont="1" applyBorder="1" applyAlignment="1">
      <alignment vertical="center" wrapText="1"/>
    </xf>
    <xf numFmtId="0" fontId="36" fillId="0" borderId="9" xfId="1" applyFont="1" applyBorder="1" applyAlignment="1">
      <alignment vertical="center" wrapText="1"/>
    </xf>
    <xf numFmtId="0" fontId="32" fillId="0" borderId="5" xfId="1" applyFont="1" applyBorder="1"/>
    <xf numFmtId="0" fontId="12" fillId="0" borderId="0" xfId="1" quotePrefix="1" applyFont="1"/>
    <xf numFmtId="0" fontId="3" fillId="18" borderId="0" xfId="0" applyFont="1" applyFill="1" applyAlignment="1">
      <alignment vertical="center"/>
    </xf>
    <xf numFmtId="0" fontId="3" fillId="18" borderId="5" xfId="0" applyFont="1" applyFill="1" applyBorder="1" applyAlignment="1">
      <alignment vertical="center"/>
    </xf>
    <xf numFmtId="0" fontId="3" fillId="18" borderId="6" xfId="0" applyFont="1" applyFill="1" applyBorder="1" applyAlignment="1">
      <alignment vertical="center"/>
    </xf>
    <xf numFmtId="0" fontId="3" fillId="18" borderId="7" xfId="0" applyFont="1" applyFill="1" applyBorder="1" applyAlignment="1">
      <alignment vertical="center"/>
    </xf>
    <xf numFmtId="0" fontId="3" fillId="18" borderId="8" xfId="0" applyFont="1" applyFill="1" applyBorder="1" applyAlignment="1">
      <alignment horizontal="right" vertical="center"/>
    </xf>
    <xf numFmtId="174" fontId="10" fillId="18" borderId="1" xfId="0" applyNumberFormat="1" applyFont="1" applyFill="1" applyBorder="1" applyAlignment="1">
      <alignment horizontal="center" vertical="center" wrapText="1"/>
    </xf>
    <xf numFmtId="173" fontId="10" fillId="18" borderId="1" xfId="0" applyNumberFormat="1" applyFont="1" applyFill="1" applyBorder="1" applyAlignment="1">
      <alignment horizontal="center" vertical="center" wrapText="1"/>
    </xf>
    <xf numFmtId="0" fontId="4" fillId="18" borderId="29" xfId="0" applyFont="1" applyFill="1" applyBorder="1" applyAlignment="1">
      <alignment horizontal="left" vertical="center" wrapText="1"/>
    </xf>
    <xf numFmtId="14" fontId="10" fillId="18" borderId="24" xfId="0" applyNumberFormat="1" applyFont="1" applyFill="1" applyBorder="1" applyAlignment="1">
      <alignment horizontal="center" vertical="center" wrapText="1"/>
    </xf>
    <xf numFmtId="0" fontId="3" fillId="18" borderId="9" xfId="0" applyFont="1" applyFill="1" applyBorder="1" applyAlignment="1">
      <alignment vertical="center"/>
    </xf>
    <xf numFmtId="0" fontId="3" fillId="18" borderId="5" xfId="0" applyFont="1" applyFill="1" applyBorder="1" applyAlignment="1">
      <alignment horizontal="right" vertical="center"/>
    </xf>
    <xf numFmtId="174" fontId="10" fillId="18" borderId="26" xfId="0" applyNumberFormat="1" applyFont="1" applyFill="1" applyBorder="1" applyAlignment="1">
      <alignment horizontal="center" vertical="center" wrapText="1"/>
    </xf>
    <xf numFmtId="173" fontId="10" fillId="18" borderId="26" xfId="0" applyNumberFormat="1" applyFont="1" applyFill="1" applyBorder="1" applyAlignment="1">
      <alignment horizontal="center" vertical="center" wrapText="1"/>
    </xf>
    <xf numFmtId="0" fontId="4" fillId="18" borderId="26" xfId="0" applyFont="1" applyFill="1" applyBorder="1" applyAlignment="1">
      <alignment horizontal="left" vertical="center" wrapText="1"/>
    </xf>
    <xf numFmtId="14" fontId="10" fillId="18" borderId="1" xfId="0" applyNumberFormat="1" applyFont="1" applyFill="1" applyBorder="1" applyAlignment="1">
      <alignment horizontal="center" vertical="center" wrapText="1"/>
    </xf>
    <xf numFmtId="0" fontId="12" fillId="18" borderId="81" xfId="0" applyFont="1" applyFill="1" applyBorder="1" applyAlignment="1">
      <alignment horizontal="right" vertical="center"/>
    </xf>
    <xf numFmtId="0" fontId="38" fillId="18" borderId="85" xfId="0" applyFont="1" applyFill="1" applyBorder="1" applyAlignment="1">
      <alignment horizontal="center"/>
    </xf>
    <xf numFmtId="0" fontId="3" fillId="18" borderId="8" xfId="0" applyFont="1" applyFill="1" applyBorder="1" applyAlignment="1">
      <alignment vertical="center"/>
    </xf>
    <xf numFmtId="174" fontId="10" fillId="18" borderId="22" xfId="0" applyNumberFormat="1" applyFont="1" applyFill="1" applyBorder="1" applyAlignment="1">
      <alignment horizontal="center" vertical="center" wrapText="1"/>
    </xf>
    <xf numFmtId="0" fontId="12" fillId="18" borderId="2" xfId="0" applyFont="1" applyFill="1" applyBorder="1" applyAlignment="1">
      <alignment horizontal="right" vertical="center"/>
    </xf>
    <xf numFmtId="0" fontId="38" fillId="18" borderId="66" xfId="0" applyFont="1" applyFill="1" applyBorder="1" applyAlignment="1">
      <alignment horizontal="center"/>
    </xf>
    <xf numFmtId="14" fontId="3" fillId="18" borderId="0" xfId="0" applyNumberFormat="1" applyFont="1" applyFill="1" applyAlignment="1">
      <alignment vertical="center"/>
    </xf>
    <xf numFmtId="0" fontId="3" fillId="18" borderId="11" xfId="0" applyFont="1" applyFill="1" applyBorder="1" applyAlignment="1">
      <alignment vertical="center"/>
    </xf>
    <xf numFmtId="0" fontId="12" fillId="18" borderId="50" xfId="0" applyFont="1" applyFill="1" applyBorder="1" applyAlignment="1">
      <alignment horizontal="center" vertical="center"/>
    </xf>
    <xf numFmtId="179" fontId="38" fillId="18" borderId="67" xfId="0" applyNumberFormat="1" applyFont="1" applyFill="1" applyBorder="1" applyAlignment="1">
      <alignment horizontal="center"/>
    </xf>
    <xf numFmtId="0" fontId="12" fillId="18" borderId="0" xfId="0" applyFont="1" applyFill="1" applyAlignment="1">
      <alignment horizontal="center" vertical="center"/>
    </xf>
    <xf numFmtId="179" fontId="38" fillId="18" borderId="9" xfId="0" applyNumberFormat="1" applyFont="1" applyFill="1" applyBorder="1" applyAlignment="1">
      <alignment horizontal="center"/>
    </xf>
    <xf numFmtId="0" fontId="0" fillId="0" borderId="0" xfId="0" applyAlignment="1">
      <alignment vertical="center" wrapText="1"/>
    </xf>
    <xf numFmtId="14" fontId="10" fillId="18" borderId="22" xfId="2" applyNumberFormat="1" applyFont="1" applyFill="1" applyBorder="1" applyAlignment="1">
      <alignment horizontal="center" vertical="center" wrapText="1"/>
    </xf>
    <xf numFmtId="0" fontId="12" fillId="0" borderId="0" xfId="1" applyFont="1" applyBorder="1" applyAlignment="1">
      <alignment horizontal="center"/>
    </xf>
    <xf numFmtId="0" fontId="40" fillId="8" borderId="0" xfId="1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82" xfId="0" applyFont="1" applyFill="1" applyBorder="1" applyAlignment="1">
      <alignment horizontal="center" vertical="center" wrapText="1"/>
    </xf>
    <xf numFmtId="0" fontId="6" fillId="3" borderId="82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8" fillId="4" borderId="13" xfId="0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73" xfId="0" applyFont="1" applyFill="1" applyBorder="1" applyAlignment="1">
      <alignment horizontal="center" vertical="center" wrapText="1"/>
    </xf>
    <xf numFmtId="0" fontId="4" fillId="2" borderId="69" xfId="0" applyFont="1" applyFill="1" applyBorder="1" applyAlignment="1">
      <alignment horizontal="center" vertical="center" wrapText="1"/>
    </xf>
    <xf numFmtId="0" fontId="4" fillId="2" borderId="72" xfId="0" applyFont="1" applyFill="1" applyBorder="1" applyAlignment="1">
      <alignment horizontal="center" vertical="center" wrapText="1"/>
    </xf>
    <xf numFmtId="165" fontId="11" fillId="5" borderId="75" xfId="0" applyNumberFormat="1" applyFont="1" applyFill="1" applyBorder="1" applyAlignment="1">
      <alignment horizontal="center" vertical="center" wrapText="1"/>
    </xf>
    <xf numFmtId="165" fontId="11" fillId="5" borderId="77" xfId="0" applyNumberFormat="1" applyFont="1" applyFill="1" applyBorder="1" applyAlignment="1">
      <alignment horizontal="center" vertical="center" wrapText="1"/>
    </xf>
    <xf numFmtId="165" fontId="11" fillId="5" borderId="78" xfId="0" applyNumberFormat="1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9" fillId="4" borderId="25" xfId="0" applyFont="1" applyFill="1" applyBorder="1" applyAlignment="1">
      <alignment horizontal="right" vertical="center" wrapText="1"/>
    </xf>
    <xf numFmtId="0" fontId="9" fillId="4" borderId="28" xfId="0" applyFont="1" applyFill="1" applyBorder="1" applyAlignment="1">
      <alignment horizontal="right" vertical="center" wrapText="1"/>
    </xf>
    <xf numFmtId="0" fontId="9" fillId="4" borderId="30" xfId="0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left" vertical="center"/>
    </xf>
    <xf numFmtId="0" fontId="37" fillId="18" borderId="83" xfId="0" applyFont="1" applyFill="1" applyBorder="1" applyAlignment="1">
      <alignment horizontal="center" vertical="center"/>
    </xf>
    <xf numFmtId="0" fontId="37" fillId="18" borderId="84" xfId="0" applyFont="1" applyFill="1" applyBorder="1" applyAlignment="1">
      <alignment horizontal="center" vertical="center"/>
    </xf>
    <xf numFmtId="0" fontId="37" fillId="11" borderId="83" xfId="0" applyFont="1" applyFill="1" applyBorder="1" applyAlignment="1">
      <alignment horizontal="center" vertical="center"/>
    </xf>
    <xf numFmtId="0" fontId="37" fillId="11" borderId="84" xfId="0" applyFont="1" applyFill="1" applyBorder="1" applyAlignment="1">
      <alignment horizontal="center" vertical="center"/>
    </xf>
    <xf numFmtId="0" fontId="32" fillId="0" borderId="17" xfId="1" applyFont="1" applyBorder="1" applyAlignment="1">
      <alignment horizontal="center"/>
    </xf>
    <xf numFmtId="0" fontId="32" fillId="0" borderId="13" xfId="1" applyFont="1" applyBorder="1" applyAlignment="1">
      <alignment horizontal="center"/>
    </xf>
    <xf numFmtId="0" fontId="32" fillId="0" borderId="18" xfId="1" applyFont="1" applyBorder="1" applyAlignment="1">
      <alignment horizontal="center"/>
    </xf>
    <xf numFmtId="0" fontId="32" fillId="0" borderId="19" xfId="1" applyFont="1" applyBorder="1" applyAlignment="1">
      <alignment horizontal="center"/>
    </xf>
    <xf numFmtId="0" fontId="32" fillId="0" borderId="20" xfId="1" applyFont="1" applyBorder="1" applyAlignment="1">
      <alignment horizontal="center"/>
    </xf>
    <xf numFmtId="0" fontId="32" fillId="0" borderId="21" xfId="1" applyFont="1" applyBorder="1" applyAlignment="1">
      <alignment horizontal="center"/>
    </xf>
    <xf numFmtId="0" fontId="32" fillId="17" borderId="17" xfId="1" applyFont="1" applyFill="1" applyBorder="1" applyAlignment="1">
      <alignment horizontal="center"/>
    </xf>
    <xf numFmtId="0" fontId="32" fillId="17" borderId="13" xfId="1" applyFont="1" applyFill="1" applyBorder="1" applyAlignment="1">
      <alignment horizontal="center"/>
    </xf>
    <xf numFmtId="0" fontId="32" fillId="17" borderId="18" xfId="1" applyFont="1" applyFill="1" applyBorder="1" applyAlignment="1">
      <alignment horizontal="center"/>
    </xf>
    <xf numFmtId="14" fontId="32" fillId="17" borderId="17" xfId="1" applyNumberFormat="1" applyFont="1" applyFill="1" applyBorder="1" applyAlignment="1">
      <alignment horizontal="center"/>
    </xf>
    <xf numFmtId="0" fontId="36" fillId="0" borderId="5" xfId="1" applyFont="1" applyBorder="1" applyAlignment="1">
      <alignment horizontal="center" vertical="center" wrapText="1"/>
    </xf>
    <xf numFmtId="0" fontId="36" fillId="0" borderId="6" xfId="1" applyFont="1" applyBorder="1" applyAlignment="1">
      <alignment horizontal="center" vertical="center" wrapText="1"/>
    </xf>
    <xf numFmtId="0" fontId="36" fillId="0" borderId="7" xfId="1" applyFont="1" applyBorder="1" applyAlignment="1">
      <alignment horizontal="center" vertical="center" wrapText="1"/>
    </xf>
    <xf numFmtId="0" fontId="36" fillId="0" borderId="8" xfId="1" applyFont="1" applyBorder="1" applyAlignment="1">
      <alignment horizontal="center" vertical="center" wrapText="1"/>
    </xf>
    <xf numFmtId="0" fontId="36" fillId="0" borderId="0" xfId="1" applyFont="1" applyAlignment="1">
      <alignment horizontal="center" vertical="center" wrapText="1"/>
    </xf>
    <xf numFmtId="0" fontId="36" fillId="0" borderId="9" xfId="1" applyFont="1" applyBorder="1" applyAlignment="1">
      <alignment horizontal="center" vertical="center" wrapText="1"/>
    </xf>
    <xf numFmtId="0" fontId="36" fillId="0" borderId="10" xfId="1" applyFont="1" applyBorder="1" applyAlignment="1">
      <alignment horizontal="center" vertical="center" wrapText="1"/>
    </xf>
    <xf numFmtId="0" fontId="36" fillId="0" borderId="11" xfId="1" applyFont="1" applyBorder="1" applyAlignment="1">
      <alignment horizontal="center" vertical="center" wrapText="1"/>
    </xf>
    <xf numFmtId="0" fontId="36" fillId="0" borderId="12" xfId="1" applyFont="1" applyBorder="1" applyAlignment="1">
      <alignment horizontal="center" vertical="center" wrapText="1"/>
    </xf>
    <xf numFmtId="0" fontId="32" fillId="17" borderId="14" xfId="1" applyFont="1" applyFill="1" applyBorder="1" applyAlignment="1">
      <alignment horizontal="center"/>
    </xf>
    <xf numFmtId="0" fontId="32" fillId="17" borderId="15" xfId="1" applyFont="1" applyFill="1" applyBorder="1" applyAlignment="1">
      <alignment horizontal="center"/>
    </xf>
    <xf numFmtId="0" fontId="32" fillId="17" borderId="16" xfId="1" applyFont="1" applyFill="1" applyBorder="1" applyAlignment="1">
      <alignment horizontal="center"/>
    </xf>
    <xf numFmtId="14" fontId="32" fillId="17" borderId="14" xfId="1" applyNumberFormat="1" applyFont="1" applyFill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0" borderId="68" xfId="1" applyFont="1" applyBorder="1" applyAlignment="1">
      <alignment horizontal="center"/>
    </xf>
    <xf numFmtId="0" fontId="4" fillId="0" borderId="69" xfId="1" applyFont="1" applyBorder="1" applyAlignment="1">
      <alignment horizontal="center"/>
    </xf>
    <xf numFmtId="0" fontId="4" fillId="0" borderId="70" xfId="1" applyFont="1" applyBorder="1" applyAlignment="1">
      <alignment horizontal="center"/>
    </xf>
    <xf numFmtId="2" fontId="32" fillId="0" borderId="3" xfId="1" applyNumberFormat="1" applyFont="1" applyBorder="1" applyAlignment="1">
      <alignment horizontal="center" vertical="center"/>
    </xf>
    <xf numFmtId="0" fontId="32" fillId="0" borderId="0" xfId="1" applyFont="1" applyAlignment="1">
      <alignment horizontal="left" vertical="center" shrinkToFit="1"/>
    </xf>
    <xf numFmtId="0" fontId="28" fillId="0" borderId="0" xfId="1" applyFont="1" applyAlignment="1">
      <alignment horizontal="left" vertical="center"/>
    </xf>
    <xf numFmtId="0" fontId="32" fillId="0" borderId="0" xfId="1" applyFont="1" applyAlignment="1">
      <alignment horizontal="left" vertical="center"/>
    </xf>
    <xf numFmtId="0" fontId="28" fillId="0" borderId="0" xfId="1" applyFont="1" applyAlignment="1">
      <alignment horizontal="left" vertical="center" shrinkToFit="1"/>
    </xf>
    <xf numFmtId="2" fontId="28" fillId="0" borderId="0" xfId="1" applyNumberFormat="1" applyFont="1" applyAlignment="1">
      <alignment horizontal="center" vertical="center"/>
    </xf>
    <xf numFmtId="0" fontId="36" fillId="0" borderId="13" xfId="1" applyFont="1" applyBorder="1" applyAlignment="1">
      <alignment horizontal="center" wrapText="1"/>
    </xf>
    <xf numFmtId="0" fontId="28" fillId="0" borderId="13" xfId="1" applyFont="1" applyBorder="1" applyAlignment="1">
      <alignment horizontal="center" vertical="center"/>
    </xf>
    <xf numFmtId="0" fontId="32" fillId="0" borderId="0" xfId="1" applyFont="1" applyAlignment="1">
      <alignment horizontal="center" vertical="center" wrapText="1"/>
    </xf>
    <xf numFmtId="0" fontId="28" fillId="0" borderId="0" xfId="1" applyFont="1" applyAlignment="1">
      <alignment horizontal="left"/>
    </xf>
    <xf numFmtId="0" fontId="32" fillId="0" borderId="33" xfId="1" applyFont="1" applyBorder="1" applyAlignment="1">
      <alignment horizontal="center" vertical="center" wrapText="1"/>
    </xf>
    <xf numFmtId="0" fontId="32" fillId="0" borderId="34" xfId="1" applyFont="1" applyBorder="1" applyAlignment="1">
      <alignment horizontal="center" vertical="center" wrapText="1"/>
    </xf>
    <xf numFmtId="0" fontId="32" fillId="0" borderId="35" xfId="1" applyFont="1" applyBorder="1" applyAlignment="1">
      <alignment horizontal="center" vertical="center" wrapText="1"/>
    </xf>
    <xf numFmtId="0" fontId="28" fillId="0" borderId="42" xfId="1" applyFont="1" applyBorder="1" applyAlignment="1">
      <alignment horizontal="center" vertical="center" shrinkToFit="1"/>
    </xf>
    <xf numFmtId="0" fontId="28" fillId="0" borderId="4" xfId="1" applyFont="1" applyBorder="1" applyAlignment="1">
      <alignment horizontal="center" vertical="center" shrinkToFit="1"/>
    </xf>
    <xf numFmtId="0" fontId="28" fillId="0" borderId="40" xfId="1" applyFont="1" applyBorder="1" applyAlignment="1">
      <alignment horizontal="center" vertical="center" shrinkToFit="1"/>
    </xf>
    <xf numFmtId="0" fontId="28" fillId="0" borderId="41" xfId="1" applyFont="1" applyBorder="1" applyAlignment="1">
      <alignment horizontal="center" vertical="center" shrinkToFit="1"/>
    </xf>
    <xf numFmtId="173" fontId="32" fillId="8" borderId="13" xfId="1" applyNumberFormat="1" applyFont="1" applyFill="1" applyBorder="1" applyAlignment="1">
      <alignment horizontal="center" vertical="center"/>
    </xf>
    <xf numFmtId="198" fontId="28" fillId="10" borderId="4" xfId="1" applyNumberFormat="1" applyFont="1" applyFill="1" applyBorder="1" applyAlignment="1">
      <alignment horizontal="center" vertical="center" shrinkToFit="1"/>
    </xf>
    <xf numFmtId="198" fontId="28" fillId="10" borderId="40" xfId="1" applyNumberFormat="1" applyFont="1" applyFill="1" applyBorder="1" applyAlignment="1">
      <alignment horizontal="center" vertical="center" shrinkToFit="1"/>
    </xf>
    <xf numFmtId="0" fontId="28" fillId="0" borderId="36" xfId="1" applyFont="1" applyBorder="1" applyAlignment="1">
      <alignment horizontal="center" vertical="center" shrinkToFit="1"/>
    </xf>
    <xf numFmtId="0" fontId="28" fillId="0" borderId="3" xfId="1" applyFont="1" applyBorder="1" applyAlignment="1">
      <alignment horizontal="center" vertical="center" shrinkToFit="1"/>
    </xf>
    <xf numFmtId="0" fontId="28" fillId="0" borderId="37" xfId="1" applyFont="1" applyBorder="1" applyAlignment="1">
      <alignment horizontal="center" vertical="center" shrinkToFit="1"/>
    </xf>
    <xf numFmtId="0" fontId="28" fillId="10" borderId="13" xfId="1" applyFont="1" applyFill="1" applyBorder="1" applyAlignment="1">
      <alignment horizontal="center" vertical="center" shrinkToFit="1"/>
    </xf>
    <xf numFmtId="0" fontId="28" fillId="10" borderId="42" xfId="1" applyFont="1" applyFill="1" applyBorder="1" applyAlignment="1">
      <alignment horizontal="center" vertical="center" shrinkToFit="1"/>
    </xf>
    <xf numFmtId="14" fontId="32" fillId="0" borderId="42" xfId="1" applyNumberFormat="1" applyFont="1" applyBorder="1" applyAlignment="1">
      <alignment horizontal="center" vertical="center" wrapText="1"/>
    </xf>
    <xf numFmtId="0" fontId="32" fillId="0" borderId="4" xfId="1" applyFont="1" applyBorder="1" applyAlignment="1">
      <alignment horizontal="center" vertical="center" wrapText="1"/>
    </xf>
    <xf numFmtId="0" fontId="32" fillId="0" borderId="40" xfId="1" applyFont="1" applyBorder="1" applyAlignment="1">
      <alignment horizontal="center" vertical="center" wrapText="1"/>
    </xf>
    <xf numFmtId="0" fontId="28" fillId="0" borderId="43" xfId="1" applyFont="1" applyBorder="1" applyAlignment="1">
      <alignment horizontal="left" vertical="center" shrinkToFit="1"/>
    </xf>
    <xf numFmtId="0" fontId="32" fillId="0" borderId="13" xfId="1" applyFont="1" applyBorder="1" applyAlignment="1">
      <alignment horizontal="center" vertical="center"/>
    </xf>
    <xf numFmtId="0" fontId="32" fillId="0" borderId="42" xfId="1" applyFont="1" applyBorder="1" applyAlignment="1">
      <alignment horizontal="center" vertical="center"/>
    </xf>
    <xf numFmtId="0" fontId="32" fillId="0" borderId="4" xfId="1" applyFont="1" applyBorder="1" applyAlignment="1">
      <alignment horizontal="center" vertical="center"/>
    </xf>
    <xf numFmtId="0" fontId="32" fillId="0" borderId="40" xfId="1" applyFont="1" applyBorder="1" applyAlignment="1">
      <alignment horizontal="center" vertical="center"/>
    </xf>
    <xf numFmtId="0" fontId="32" fillId="0" borderId="0" xfId="1" applyFont="1" applyAlignment="1">
      <alignment horizontal="center"/>
    </xf>
    <xf numFmtId="0" fontId="28" fillId="0" borderId="0" xfId="1" applyFont="1" applyAlignment="1">
      <alignment horizontal="center" readingOrder="1"/>
    </xf>
    <xf numFmtId="0" fontId="32" fillId="0" borderId="33" xfId="1" quotePrefix="1" applyFont="1" applyBorder="1" applyAlignment="1">
      <alignment horizontal="center" vertical="center"/>
    </xf>
    <xf numFmtId="0" fontId="32" fillId="0" borderId="34" xfId="1" applyFont="1" applyBorder="1" applyAlignment="1">
      <alignment horizontal="center" vertical="center"/>
    </xf>
    <xf numFmtId="0" fontId="32" fillId="0" borderId="35" xfId="1" applyFont="1" applyBorder="1" applyAlignment="1">
      <alignment horizontal="center" vertical="center"/>
    </xf>
    <xf numFmtId="0" fontId="32" fillId="0" borderId="36" xfId="1" applyFont="1" applyBorder="1" applyAlignment="1">
      <alignment horizontal="center" vertical="center"/>
    </xf>
    <xf numFmtId="0" fontId="32" fillId="0" borderId="3" xfId="1" applyFont="1" applyBorder="1" applyAlignment="1">
      <alignment horizontal="center" vertical="center"/>
    </xf>
    <xf numFmtId="0" fontId="32" fillId="0" borderId="37" xfId="1" applyFont="1" applyBorder="1" applyAlignment="1">
      <alignment horizontal="center" vertical="center"/>
    </xf>
    <xf numFmtId="0" fontId="0" fillId="0" borderId="33" xfId="0" quotePrefix="1" applyBorder="1" applyAlignment="1">
      <alignment horizontal="justify" vertical="center"/>
    </xf>
    <xf numFmtId="0" fontId="0" fillId="0" borderId="34" xfId="0" applyBorder="1" applyAlignment="1">
      <alignment horizontal="justify" vertical="center"/>
    </xf>
    <xf numFmtId="0" fontId="0" fillId="0" borderId="35" xfId="0" applyBorder="1" applyAlignment="1">
      <alignment horizontal="justify" vertical="center"/>
    </xf>
    <xf numFmtId="0" fontId="0" fillId="0" borderId="36" xfId="0" applyBorder="1" applyAlignment="1">
      <alignment horizontal="justify" vertical="center"/>
    </xf>
    <xf numFmtId="0" fontId="0" fillId="0" borderId="3" xfId="0" applyBorder="1" applyAlignment="1">
      <alignment horizontal="justify" vertical="center"/>
    </xf>
    <xf numFmtId="0" fontId="0" fillId="0" borderId="37" xfId="0" applyBorder="1" applyAlignment="1">
      <alignment horizontal="justify" vertical="center"/>
    </xf>
    <xf numFmtId="0" fontId="0" fillId="0" borderId="33" xfId="0" applyBorder="1" applyAlignment="1">
      <alignment horizontal="justify" vertical="center"/>
    </xf>
    <xf numFmtId="0" fontId="32" fillId="0" borderId="33" xfId="1" applyFont="1" applyBorder="1" applyAlignment="1">
      <alignment horizontal="center" vertical="center"/>
    </xf>
    <xf numFmtId="0" fontId="32" fillId="0" borderId="34" xfId="1" applyFont="1" applyBorder="1" applyAlignment="1">
      <alignment horizontal="center"/>
    </xf>
    <xf numFmtId="0" fontId="28" fillId="0" borderId="0" xfId="1" applyFont="1" applyAlignment="1">
      <alignment horizontal="center"/>
    </xf>
    <xf numFmtId="0" fontId="32" fillId="0" borderId="11" xfId="1" applyFont="1" applyBorder="1" applyAlignment="1">
      <alignment horizontal="center" vertical="center" wrapText="1"/>
    </xf>
    <xf numFmtId="0" fontId="32" fillId="0" borderId="11" xfId="1" applyFont="1" applyBorder="1" applyAlignment="1">
      <alignment horizontal="center" vertical="center"/>
    </xf>
    <xf numFmtId="175" fontId="19" fillId="0" borderId="0" xfId="1" applyNumberFormat="1" applyFont="1" applyAlignment="1">
      <alignment horizontal="center"/>
    </xf>
    <xf numFmtId="0" fontId="31" fillId="0" borderId="0" xfId="1" applyFont="1" applyAlignment="1">
      <alignment horizontal="left"/>
    </xf>
    <xf numFmtId="0" fontId="26" fillId="0" borderId="0" xfId="1" applyFont="1" applyAlignment="1">
      <alignment horizontal="right"/>
    </xf>
    <xf numFmtId="0" fontId="32" fillId="0" borderId="0" xfId="1" applyFont="1" applyAlignment="1">
      <alignment horizontal="left" vertical="center" wrapText="1"/>
    </xf>
    <xf numFmtId="0" fontId="26" fillId="0" borderId="0" xfId="1" applyFont="1" applyAlignment="1">
      <alignment horizontal="center"/>
    </xf>
    <xf numFmtId="0" fontId="36" fillId="0" borderId="13" xfId="1" applyFont="1" applyBorder="1" applyAlignment="1">
      <alignment horizontal="center" vertical="center" wrapText="1"/>
    </xf>
    <xf numFmtId="0" fontId="26" fillId="0" borderId="13" xfId="1" applyFont="1" applyBorder="1" applyAlignment="1">
      <alignment horizontal="center"/>
    </xf>
    <xf numFmtId="0" fontId="31" fillId="0" borderId="13" xfId="1" applyFont="1" applyBorder="1" applyAlignment="1">
      <alignment horizontal="center" vertical="center"/>
    </xf>
    <xf numFmtId="0" fontId="29" fillId="0" borderId="34" xfId="1" applyFont="1" applyBorder="1" applyAlignment="1">
      <alignment horizontal="center" vertical="center"/>
    </xf>
    <xf numFmtId="0" fontId="28" fillId="0" borderId="0" xfId="1" applyFont="1" applyAlignment="1">
      <alignment horizontal="center" vertical="center"/>
    </xf>
    <xf numFmtId="0" fontId="29" fillId="0" borderId="0" xfId="1" applyFont="1" applyAlignment="1">
      <alignment horizontal="center" vertical="center"/>
    </xf>
    <xf numFmtId="0" fontId="26" fillId="0" borderId="3" xfId="1" applyFont="1" applyBorder="1" applyAlignment="1">
      <alignment horizontal="left"/>
    </xf>
    <xf numFmtId="188" fontId="31" fillId="0" borderId="0" xfId="1" applyNumberFormat="1" applyFont="1" applyAlignment="1">
      <alignment horizontal="left"/>
    </xf>
    <xf numFmtId="0" fontId="31" fillId="0" borderId="4" xfId="1" applyFont="1" applyBorder="1" applyAlignment="1">
      <alignment horizontal="left"/>
    </xf>
    <xf numFmtId="0" fontId="12" fillId="0" borderId="8" xfId="1" applyFont="1" applyBorder="1" applyAlignment="1">
      <alignment horizontal="left"/>
    </xf>
    <xf numFmtId="0" fontId="12" fillId="0" borderId="0" xfId="1" applyFont="1" applyAlignment="1">
      <alignment horizontal="left"/>
    </xf>
    <xf numFmtId="0" fontId="12" fillId="0" borderId="9" xfId="1" applyFont="1" applyBorder="1" applyAlignment="1">
      <alignment horizontal="left"/>
    </xf>
    <xf numFmtId="1" fontId="17" fillId="8" borderId="8" xfId="1" applyNumberFormat="1" applyFont="1" applyFill="1" applyBorder="1" applyAlignment="1">
      <alignment horizontal="center" vertical="center"/>
    </xf>
    <xf numFmtId="1" fontId="17" fillId="8" borderId="0" xfId="1" applyNumberFormat="1" applyFont="1" applyFill="1" applyAlignment="1">
      <alignment horizontal="center" vertical="center"/>
    </xf>
    <xf numFmtId="1" fontId="17" fillId="8" borderId="9" xfId="1" applyNumberFormat="1" applyFont="1" applyFill="1" applyBorder="1" applyAlignment="1">
      <alignment horizontal="center" vertical="center"/>
    </xf>
    <xf numFmtId="170" fontId="21" fillId="8" borderId="8" xfId="1" applyNumberFormat="1" applyFont="1" applyFill="1" applyBorder="1" applyAlignment="1">
      <alignment horizontal="center" vertical="center"/>
    </xf>
    <xf numFmtId="170" fontId="21" fillId="8" borderId="0" xfId="1" applyNumberFormat="1" applyFont="1" applyFill="1" applyAlignment="1">
      <alignment horizontal="center" vertical="center"/>
    </xf>
    <xf numFmtId="170" fontId="21" fillId="8" borderId="9" xfId="1" applyNumberFormat="1" applyFont="1" applyFill="1" applyBorder="1" applyAlignment="1">
      <alignment horizontal="center" vertical="center"/>
    </xf>
    <xf numFmtId="0" fontId="12" fillId="0" borderId="8" xfId="1" applyFont="1" applyBorder="1" applyAlignment="1">
      <alignment horizontal="justify" vertical="center"/>
    </xf>
    <xf numFmtId="0" fontId="12" fillId="0" borderId="0" xfId="1" applyFont="1" applyAlignment="1">
      <alignment horizontal="justify" vertical="center"/>
    </xf>
    <xf numFmtId="0" fontId="12" fillId="0" borderId="9" xfId="1" applyFont="1" applyBorder="1" applyAlignment="1">
      <alignment horizontal="justify" vertical="center"/>
    </xf>
    <xf numFmtId="0" fontId="19" fillId="8" borderId="68" xfId="1" applyFont="1" applyFill="1" applyBorder="1" applyAlignment="1">
      <alignment horizontal="right" vertical="center" wrapText="1"/>
    </xf>
    <xf numFmtId="0" fontId="19" fillId="8" borderId="69" xfId="1" applyFont="1" applyFill="1" applyBorder="1" applyAlignment="1">
      <alignment horizontal="right" vertical="center" wrapText="1"/>
    </xf>
    <xf numFmtId="0" fontId="18" fillId="0" borderId="69" xfId="1" applyFont="1" applyBorder="1" applyAlignment="1">
      <alignment horizontal="left" vertical="top"/>
    </xf>
    <xf numFmtId="0" fontId="18" fillId="0" borderId="70" xfId="1" applyFont="1" applyBorder="1" applyAlignment="1">
      <alignment horizontal="left" vertical="top"/>
    </xf>
    <xf numFmtId="165" fontId="17" fillId="8" borderId="8" xfId="1" applyNumberFormat="1" applyFont="1" applyFill="1" applyBorder="1" applyAlignment="1">
      <alignment horizontal="center" vertical="center"/>
    </xf>
    <xf numFmtId="165" fontId="17" fillId="8" borderId="0" xfId="1" applyNumberFormat="1" applyFont="1" applyFill="1" applyAlignment="1">
      <alignment horizontal="center" vertical="center"/>
    </xf>
    <xf numFmtId="165" fontId="17" fillId="8" borderId="9" xfId="1" applyNumberFormat="1" applyFont="1" applyFill="1" applyBorder="1" applyAlignment="1">
      <alignment horizontal="center" vertical="center"/>
    </xf>
    <xf numFmtId="0" fontId="21" fillId="8" borderId="8" xfId="1" applyFont="1" applyFill="1" applyBorder="1" applyAlignment="1">
      <alignment horizontal="justify" vertical="center" wrapText="1"/>
    </xf>
    <xf numFmtId="0" fontId="21" fillId="8" borderId="0" xfId="1" applyFont="1" applyFill="1" applyAlignment="1">
      <alignment horizontal="justify" vertical="center" wrapText="1"/>
    </xf>
    <xf numFmtId="0" fontId="21" fillId="8" borderId="9" xfId="1" applyFont="1" applyFill="1" applyBorder="1" applyAlignment="1">
      <alignment horizontal="justify" vertical="center" wrapText="1"/>
    </xf>
    <xf numFmtId="0" fontId="19" fillId="8" borderId="5" xfId="1" applyFont="1" applyFill="1" applyBorder="1" applyAlignment="1">
      <alignment horizontal="right" vertical="center" wrapText="1"/>
    </xf>
    <xf numFmtId="0" fontId="19" fillId="8" borderId="6" xfId="1" applyFont="1" applyFill="1" applyBorder="1" applyAlignment="1">
      <alignment horizontal="right" vertical="center" wrapText="1"/>
    </xf>
    <xf numFmtId="170" fontId="19" fillId="8" borderId="5" xfId="1" applyNumberFormat="1" applyFont="1" applyFill="1" applyBorder="1" applyAlignment="1">
      <alignment horizontal="center" vertical="center"/>
    </xf>
    <xf numFmtId="170" fontId="19" fillId="8" borderId="6" xfId="1" applyNumberFormat="1" applyFont="1" applyFill="1" applyBorder="1" applyAlignment="1">
      <alignment horizontal="center" vertical="center"/>
    </xf>
    <xf numFmtId="170" fontId="19" fillId="8" borderId="7" xfId="1" applyNumberFormat="1" applyFont="1" applyFill="1" applyBorder="1" applyAlignment="1">
      <alignment horizontal="center" vertical="center"/>
    </xf>
    <xf numFmtId="0" fontId="61" fillId="8" borderId="5" xfId="1" applyFont="1" applyFill="1" applyBorder="1" applyAlignment="1">
      <alignment horizontal="center" vertical="center" wrapText="1"/>
    </xf>
    <xf numFmtId="0" fontId="61" fillId="8" borderId="6" xfId="1" applyFont="1" applyFill="1" applyBorder="1" applyAlignment="1">
      <alignment horizontal="center" vertical="center" wrapText="1"/>
    </xf>
    <xf numFmtId="0" fontId="61" fillId="8" borderId="44" xfId="1" applyFont="1" applyFill="1" applyBorder="1" applyAlignment="1">
      <alignment horizontal="center" vertical="center" wrapText="1"/>
    </xf>
    <xf numFmtId="0" fontId="61" fillId="8" borderId="8" xfId="1" applyFont="1" applyFill="1" applyBorder="1" applyAlignment="1">
      <alignment horizontal="center" vertical="center" wrapText="1"/>
    </xf>
    <xf numFmtId="0" fontId="61" fillId="8" borderId="0" xfId="1" applyFont="1" applyFill="1" applyAlignment="1">
      <alignment horizontal="center" vertical="center" wrapText="1"/>
    </xf>
    <xf numFmtId="0" fontId="61" fillId="8" borderId="39" xfId="1" applyFont="1" applyFill="1" applyBorder="1" applyAlignment="1">
      <alignment horizontal="center" vertical="center" wrapText="1"/>
    </xf>
    <xf numFmtId="0" fontId="19" fillId="8" borderId="8" xfId="1" applyFont="1" applyFill="1" applyBorder="1" applyAlignment="1">
      <alignment horizontal="center" vertical="center" wrapText="1"/>
    </xf>
    <xf numFmtId="0" fontId="19" fillId="8" borderId="0" xfId="1" applyFont="1" applyFill="1" applyAlignment="1">
      <alignment horizontal="center" vertical="center" wrapText="1"/>
    </xf>
    <xf numFmtId="0" fontId="19" fillId="8" borderId="39" xfId="1" applyFont="1" applyFill="1" applyBorder="1" applyAlignment="1">
      <alignment horizontal="center" vertical="center" wrapText="1"/>
    </xf>
    <xf numFmtId="170" fontId="19" fillId="8" borderId="8" xfId="1" applyNumberFormat="1" applyFont="1" applyFill="1" applyBorder="1" applyAlignment="1">
      <alignment horizontal="center" vertical="center"/>
    </xf>
    <xf numFmtId="170" fontId="19" fillId="8" borderId="0" xfId="1" applyNumberFormat="1" applyFont="1" applyFill="1" applyAlignment="1">
      <alignment horizontal="center" vertical="center"/>
    </xf>
    <xf numFmtId="182" fontId="17" fillId="8" borderId="8" xfId="1" applyNumberFormat="1" applyFont="1" applyFill="1" applyBorder="1" applyAlignment="1">
      <alignment horizontal="center" vertical="center"/>
    </xf>
    <xf numFmtId="182" fontId="17" fillId="8" borderId="0" xfId="1" applyNumberFormat="1" applyFont="1" applyFill="1" applyAlignment="1">
      <alignment horizontal="center" vertical="center"/>
    </xf>
    <xf numFmtId="182" fontId="17" fillId="8" borderId="9" xfId="1" applyNumberFormat="1" applyFont="1" applyFill="1" applyBorder="1" applyAlignment="1">
      <alignment horizontal="center" vertical="center"/>
    </xf>
    <xf numFmtId="0" fontId="17" fillId="8" borderId="14" xfId="1" applyFont="1" applyFill="1" applyBorder="1" applyAlignment="1">
      <alignment horizontal="center" vertical="center"/>
    </xf>
    <xf numFmtId="0" fontId="17" fillId="8" borderId="15" xfId="1" applyFont="1" applyFill="1" applyBorder="1" applyAlignment="1">
      <alignment horizontal="center" vertical="center"/>
    </xf>
    <xf numFmtId="0" fontId="17" fillId="8" borderId="17" xfId="1" applyFont="1" applyFill="1" applyBorder="1" applyAlignment="1">
      <alignment horizontal="center" vertical="center"/>
    </xf>
    <xf numFmtId="0" fontId="17" fillId="8" borderId="13" xfId="1" applyFont="1" applyFill="1" applyBorder="1" applyAlignment="1">
      <alignment horizontal="center" vertical="center"/>
    </xf>
    <xf numFmtId="0" fontId="17" fillId="8" borderId="15" xfId="1" applyFont="1" applyFill="1" applyBorder="1" applyAlignment="1">
      <alignment horizontal="center" vertical="center" wrapText="1"/>
    </xf>
    <xf numFmtId="0" fontId="17" fillId="8" borderId="13" xfId="1" applyFont="1" applyFill="1" applyBorder="1" applyAlignment="1">
      <alignment horizontal="center" vertical="center" wrapText="1"/>
    </xf>
    <xf numFmtId="0" fontId="17" fillId="8" borderId="16" xfId="1" applyFont="1" applyFill="1" applyBorder="1" applyAlignment="1">
      <alignment horizontal="center" vertical="center" wrapText="1"/>
    </xf>
    <xf numFmtId="0" fontId="17" fillId="8" borderId="18" xfId="1" applyFont="1" applyFill="1" applyBorder="1" applyAlignment="1">
      <alignment horizontal="center" vertical="center" wrapText="1"/>
    </xf>
    <xf numFmtId="181" fontId="19" fillId="8" borderId="17" xfId="1" applyNumberFormat="1" applyFont="1" applyFill="1" applyBorder="1" applyAlignment="1">
      <alignment horizontal="center" vertical="center" wrapText="1"/>
    </xf>
    <xf numFmtId="181" fontId="19" fillId="8" borderId="13" xfId="1" applyNumberFormat="1" applyFont="1" applyFill="1" applyBorder="1" applyAlignment="1">
      <alignment horizontal="center" vertical="center" wrapText="1"/>
    </xf>
    <xf numFmtId="181" fontId="19" fillId="8" borderId="19" xfId="1" applyNumberFormat="1" applyFont="1" applyFill="1" applyBorder="1" applyAlignment="1">
      <alignment horizontal="center" vertical="center" wrapText="1"/>
    </xf>
    <xf numFmtId="181" fontId="19" fillId="8" borderId="20" xfId="1" applyNumberFormat="1" applyFont="1" applyFill="1" applyBorder="1" applyAlignment="1">
      <alignment horizontal="center" vertical="center" wrapText="1"/>
    </xf>
    <xf numFmtId="0" fontId="18" fillId="0" borderId="5" xfId="1" applyFont="1" applyBorder="1" applyAlignment="1">
      <alignment horizontal="left" vertical="center"/>
    </xf>
    <xf numFmtId="0" fontId="18" fillId="0" borderId="6" xfId="1" applyFont="1" applyBorder="1" applyAlignment="1">
      <alignment horizontal="left" vertical="center"/>
    </xf>
    <xf numFmtId="0" fontId="18" fillId="0" borderId="7" xfId="1" applyFont="1" applyBorder="1" applyAlignment="1">
      <alignment horizontal="left" vertical="center"/>
    </xf>
    <xf numFmtId="169" fontId="17" fillId="8" borderId="0" xfId="1" applyNumberFormat="1" applyFont="1" applyFill="1" applyAlignment="1">
      <alignment horizontal="left"/>
    </xf>
    <xf numFmtId="181" fontId="19" fillId="8" borderId="18" xfId="1" applyNumberFormat="1" applyFont="1" applyFill="1" applyBorder="1" applyAlignment="1">
      <alignment horizontal="center" vertical="center" wrapText="1"/>
    </xf>
    <xf numFmtId="181" fontId="19" fillId="8" borderId="21" xfId="1" applyNumberFormat="1" applyFont="1" applyFill="1" applyBorder="1" applyAlignment="1">
      <alignment horizontal="center" vertical="center" wrapText="1"/>
    </xf>
    <xf numFmtId="170" fontId="19" fillId="8" borderId="14" xfId="1" applyNumberFormat="1" applyFont="1" applyFill="1" applyBorder="1" applyAlignment="1">
      <alignment horizontal="center" vertical="center"/>
    </xf>
    <xf numFmtId="170" fontId="19" fillId="8" borderId="15" xfId="1" applyNumberFormat="1" applyFont="1" applyFill="1" applyBorder="1" applyAlignment="1">
      <alignment horizontal="center" vertical="center"/>
    </xf>
    <xf numFmtId="170" fontId="19" fillId="8" borderId="16" xfId="1" applyNumberFormat="1" applyFont="1" applyFill="1" applyBorder="1" applyAlignment="1">
      <alignment horizontal="center" vertical="center"/>
    </xf>
    <xf numFmtId="170" fontId="19" fillId="8" borderId="80" xfId="1" applyNumberFormat="1" applyFont="1" applyFill="1" applyBorder="1" applyAlignment="1">
      <alignment horizontal="center" vertical="center"/>
    </xf>
    <xf numFmtId="170" fontId="19" fillId="8" borderId="38" xfId="1" applyNumberFormat="1" applyFont="1" applyFill="1" applyBorder="1" applyAlignment="1">
      <alignment horizontal="center" vertical="center"/>
    </xf>
    <xf numFmtId="170" fontId="19" fillId="8" borderId="63" xfId="1" applyNumberFormat="1" applyFont="1" applyFill="1" applyBorder="1" applyAlignment="1">
      <alignment horizontal="center" vertical="center"/>
    </xf>
    <xf numFmtId="0" fontId="17" fillId="8" borderId="62" xfId="1" applyFont="1" applyFill="1" applyBorder="1" applyAlignment="1">
      <alignment horizontal="center" vertical="center" wrapText="1"/>
    </xf>
    <xf numFmtId="0" fontId="17" fillId="8" borderId="34" xfId="1" applyFont="1" applyFill="1" applyBorder="1" applyAlignment="1">
      <alignment horizontal="center" vertical="center" wrapText="1"/>
    </xf>
    <xf numFmtId="0" fontId="17" fillId="8" borderId="35" xfId="1" applyFont="1" applyFill="1" applyBorder="1" applyAlignment="1">
      <alignment horizontal="center" vertical="center" wrapText="1"/>
    </xf>
    <xf numFmtId="0" fontId="17" fillId="8" borderId="38" xfId="1" applyFont="1" applyFill="1" applyBorder="1" applyAlignment="1">
      <alignment horizontal="center" vertical="center" wrapText="1"/>
    </xf>
    <xf numFmtId="170" fontId="17" fillId="8" borderId="38" xfId="1" applyNumberFormat="1" applyFont="1" applyFill="1" applyBorder="1" applyAlignment="1">
      <alignment horizontal="center" vertical="center"/>
    </xf>
    <xf numFmtId="170" fontId="17" fillId="8" borderId="63" xfId="1" applyNumberFormat="1" applyFont="1" applyFill="1" applyBorder="1" applyAlignment="1">
      <alignment horizontal="center" vertical="center"/>
    </xf>
    <xf numFmtId="1" fontId="18" fillId="8" borderId="0" xfId="1" applyNumberFormat="1" applyFont="1" applyFill="1" applyAlignment="1">
      <alignment horizontal="left"/>
    </xf>
    <xf numFmtId="0" fontId="18" fillId="8" borderId="0" xfId="1" applyFont="1" applyFill="1" applyAlignment="1">
      <alignment horizontal="left"/>
    </xf>
    <xf numFmtId="0" fontId="19" fillId="8" borderId="0" xfId="1" applyFont="1" applyFill="1" applyAlignment="1">
      <alignment horizontal="left"/>
    </xf>
    <xf numFmtId="0" fontId="17" fillId="8" borderId="71" xfId="1" applyFont="1" applyFill="1" applyBorder="1" applyAlignment="1">
      <alignment horizontal="center" vertical="center" wrapText="1"/>
    </xf>
    <xf numFmtId="0" fontId="17" fillId="8" borderId="64" xfId="1" applyFont="1" applyFill="1" applyBorder="1" applyAlignment="1">
      <alignment horizontal="center" vertical="center" wrapText="1"/>
    </xf>
    <xf numFmtId="0" fontId="18" fillId="8" borderId="42" xfId="1" applyFont="1" applyFill="1" applyBorder="1" applyAlignment="1">
      <alignment horizontal="center"/>
    </xf>
    <xf numFmtId="0" fontId="18" fillId="8" borderId="4" xfId="1" applyFont="1" applyFill="1" applyBorder="1" applyAlignment="1">
      <alignment horizontal="center"/>
    </xf>
    <xf numFmtId="0" fontId="18" fillId="8" borderId="40" xfId="1" applyFont="1" applyFill="1" applyBorder="1" applyAlignment="1">
      <alignment horizontal="center"/>
    </xf>
    <xf numFmtId="177" fontId="19" fillId="0" borderId="0" xfId="1" applyNumberFormat="1" applyFont="1" applyAlignment="1">
      <alignment horizontal="center"/>
    </xf>
    <xf numFmtId="0" fontId="18" fillId="0" borderId="0" xfId="1" applyFont="1" applyAlignment="1">
      <alignment horizontal="center"/>
    </xf>
    <xf numFmtId="0" fontId="18" fillId="0" borderId="34" xfId="1" applyFont="1" applyBorder="1" applyAlignment="1">
      <alignment horizontal="center" shrinkToFit="1"/>
    </xf>
    <xf numFmtId="0" fontId="18" fillId="0" borderId="0" xfId="1" applyFont="1" applyAlignment="1">
      <alignment horizontal="center" shrinkToFit="1"/>
    </xf>
    <xf numFmtId="0" fontId="12" fillId="0" borderId="11" xfId="1" applyFont="1" applyBorder="1" applyAlignment="1">
      <alignment horizontal="center"/>
    </xf>
    <xf numFmtId="178" fontId="19" fillId="0" borderId="0" xfId="1" applyNumberFormat="1" applyFont="1" applyAlignment="1">
      <alignment horizontal="center"/>
    </xf>
    <xf numFmtId="0" fontId="19" fillId="8" borderId="14" xfId="1" applyFont="1" applyFill="1" applyBorder="1" applyAlignment="1">
      <alignment horizontal="center" vertical="center" wrapText="1"/>
    </xf>
    <xf numFmtId="0" fontId="19" fillId="8" borderId="15" xfId="1" applyFont="1" applyFill="1" applyBorder="1" applyAlignment="1">
      <alignment horizontal="center" vertical="center" wrapText="1"/>
    </xf>
    <xf numFmtId="0" fontId="19" fillId="8" borderId="16" xfId="1" applyFont="1" applyFill="1" applyBorder="1" applyAlignment="1">
      <alignment horizontal="center" vertical="center" wrapText="1"/>
    </xf>
    <xf numFmtId="0" fontId="19" fillId="8" borderId="17" xfId="1" applyFont="1" applyFill="1" applyBorder="1" applyAlignment="1">
      <alignment horizontal="center" vertical="center" wrapText="1"/>
    </xf>
    <xf numFmtId="0" fontId="19" fillId="8" borderId="13" xfId="1" applyFont="1" applyFill="1" applyBorder="1" applyAlignment="1">
      <alignment horizontal="center" vertical="center" wrapText="1"/>
    </xf>
    <xf numFmtId="0" fontId="19" fillId="8" borderId="18" xfId="1" applyFont="1" applyFill="1" applyBorder="1" applyAlignment="1">
      <alignment horizontal="center" vertical="center" wrapText="1"/>
    </xf>
    <xf numFmtId="0" fontId="19" fillId="8" borderId="68" xfId="1" applyFont="1" applyFill="1" applyBorder="1" applyAlignment="1">
      <alignment horizontal="center" vertical="center"/>
    </xf>
    <xf numFmtId="0" fontId="19" fillId="8" borderId="69" xfId="1" applyFont="1" applyFill="1" applyBorder="1" applyAlignment="1">
      <alignment horizontal="center" vertical="center"/>
    </xf>
    <xf numFmtId="0" fontId="19" fillId="8" borderId="70" xfId="1" applyFont="1" applyFill="1" applyBorder="1" applyAlignment="1">
      <alignment horizontal="center" vertical="center"/>
    </xf>
    <xf numFmtId="0" fontId="19" fillId="8" borderId="6" xfId="1" applyFont="1" applyFill="1" applyBorder="1" applyAlignment="1">
      <alignment horizontal="center" vertical="center" wrapText="1"/>
    </xf>
    <xf numFmtId="0" fontId="19" fillId="8" borderId="44" xfId="1" applyFont="1" applyFill="1" applyBorder="1" applyAlignment="1">
      <alignment horizontal="center" vertical="center" wrapText="1"/>
    </xf>
    <xf numFmtId="170" fontId="17" fillId="8" borderId="64" xfId="1" applyNumberFormat="1" applyFont="1" applyFill="1" applyBorder="1" applyAlignment="1">
      <alignment horizontal="center" vertical="center"/>
    </xf>
    <xf numFmtId="170" fontId="17" fillId="8" borderId="65" xfId="1" applyNumberFormat="1" applyFont="1" applyFill="1" applyBorder="1" applyAlignment="1">
      <alignment horizontal="center" vertical="center"/>
    </xf>
    <xf numFmtId="170" fontId="19" fillId="8" borderId="9" xfId="1" applyNumberFormat="1" applyFont="1" applyFill="1" applyBorder="1" applyAlignment="1">
      <alignment horizontal="center" vertical="center"/>
    </xf>
    <xf numFmtId="0" fontId="12" fillId="0" borderId="0" xfId="1" applyFont="1" applyAlignment="1">
      <alignment horizontal="center"/>
    </xf>
    <xf numFmtId="0" fontId="22" fillId="8" borderId="0" xfId="1" applyFont="1" applyFill="1" applyAlignment="1">
      <alignment horizontal="center" vertical="center" wrapText="1"/>
    </xf>
    <xf numFmtId="0" fontId="16" fillId="8" borderId="0" xfId="1" applyFont="1" applyFill="1" applyAlignment="1">
      <alignment horizontal="center" vertical="center" wrapText="1"/>
    </xf>
    <xf numFmtId="0" fontId="17" fillId="8" borderId="5" xfId="1" applyFont="1" applyFill="1" applyBorder="1" applyAlignment="1">
      <alignment horizontal="center" vertical="center"/>
    </xf>
    <xf numFmtId="0" fontId="17" fillId="8" borderId="6" xfId="1" applyFont="1" applyFill="1" applyBorder="1" applyAlignment="1">
      <alignment horizontal="center" vertical="center"/>
    </xf>
    <xf numFmtId="0" fontId="17" fillId="8" borderId="44" xfId="1" applyFont="1" applyFill="1" applyBorder="1" applyAlignment="1">
      <alignment horizontal="center" vertical="center"/>
    </xf>
    <xf numFmtId="0" fontId="17" fillId="8" borderId="47" xfId="1" applyFont="1" applyFill="1" applyBorder="1" applyAlignment="1">
      <alignment horizontal="center" vertical="center"/>
    </xf>
    <xf numFmtId="0" fontId="17" fillId="8" borderId="3" xfId="1" applyFont="1" applyFill="1" applyBorder="1" applyAlignment="1">
      <alignment horizontal="center" vertical="center"/>
    </xf>
    <xf numFmtId="0" fontId="17" fillId="8" borderId="37" xfId="1" applyFont="1" applyFill="1" applyBorder="1" applyAlignment="1">
      <alignment horizontal="center" vertical="center"/>
    </xf>
    <xf numFmtId="0" fontId="17" fillId="8" borderId="46" xfId="1" applyFont="1" applyFill="1" applyBorder="1" applyAlignment="1">
      <alignment horizontal="center" vertical="center" wrapText="1"/>
    </xf>
    <xf numFmtId="0" fontId="17" fillId="8" borderId="6" xfId="1" applyFont="1" applyFill="1" applyBorder="1" applyAlignment="1">
      <alignment horizontal="center" vertical="center" wrapText="1"/>
    </xf>
    <xf numFmtId="0" fontId="17" fillId="8" borderId="44" xfId="1" applyFont="1" applyFill="1" applyBorder="1" applyAlignment="1">
      <alignment horizontal="center" vertical="center" wrapText="1"/>
    </xf>
    <xf numFmtId="0" fontId="17" fillId="8" borderId="36" xfId="1" applyFont="1" applyFill="1" applyBorder="1" applyAlignment="1">
      <alignment horizontal="center" vertical="center" wrapText="1"/>
    </xf>
    <xf numFmtId="0" fontId="17" fillId="8" borderId="3" xfId="1" applyFont="1" applyFill="1" applyBorder="1" applyAlignment="1">
      <alignment horizontal="center" vertical="center" wrapText="1"/>
    </xf>
    <xf numFmtId="0" fontId="17" fillId="8" borderId="37" xfId="1" applyFont="1" applyFill="1" applyBorder="1" applyAlignment="1">
      <alignment horizontal="center" vertical="center" wrapText="1"/>
    </xf>
    <xf numFmtId="0" fontId="12" fillId="8" borderId="46" xfId="1" applyFont="1" applyFill="1" applyBorder="1" applyAlignment="1">
      <alignment horizontal="center" vertical="center" wrapText="1"/>
    </xf>
    <xf numFmtId="0" fontId="12" fillId="8" borderId="6" xfId="1" applyFont="1" applyFill="1" applyBorder="1" applyAlignment="1">
      <alignment horizontal="center" vertical="center" wrapText="1"/>
    </xf>
    <xf numFmtId="0" fontId="12" fillId="8" borderId="7" xfId="1" applyFont="1" applyFill="1" applyBorder="1" applyAlignment="1">
      <alignment horizontal="center" vertical="center" wrapText="1"/>
    </xf>
    <xf numFmtId="0" fontId="12" fillId="8" borderId="36" xfId="1" applyFont="1" applyFill="1" applyBorder="1" applyAlignment="1">
      <alignment horizontal="center" vertical="center" wrapText="1"/>
    </xf>
    <xf numFmtId="0" fontId="12" fillId="8" borderId="3" xfId="1" applyFont="1" applyFill="1" applyBorder="1" applyAlignment="1">
      <alignment horizontal="center" vertical="center" wrapText="1"/>
    </xf>
    <xf numFmtId="0" fontId="12" fillId="8" borderId="48" xfId="1" applyFont="1" applyFill="1" applyBorder="1" applyAlignment="1">
      <alignment horizontal="center" vertical="center" wrapText="1"/>
    </xf>
    <xf numFmtId="0" fontId="1" fillId="0" borderId="0" xfId="1" applyFont="1" applyAlignment="1">
      <alignment horizontal="right" vertical="center"/>
    </xf>
    <xf numFmtId="0" fontId="24" fillId="8" borderId="0" xfId="1" applyFont="1" applyFill="1" applyAlignment="1">
      <alignment horizontal="center" vertical="center" wrapText="1"/>
    </xf>
    <xf numFmtId="0" fontId="23" fillId="8" borderId="0" xfId="1" applyFont="1" applyFill="1" applyAlignment="1">
      <alignment horizontal="left" vertical="center"/>
    </xf>
    <xf numFmtId="0" fontId="18" fillId="0" borderId="69" xfId="1" applyFont="1" applyBorder="1" applyAlignment="1">
      <alignment horizontal="left"/>
    </xf>
    <xf numFmtId="0" fontId="18" fillId="0" borderId="70" xfId="1" applyFont="1" applyBorder="1" applyAlignment="1">
      <alignment horizontal="left"/>
    </xf>
    <xf numFmtId="2" fontId="19" fillId="8" borderId="62" xfId="1" applyNumberFormat="1" applyFont="1" applyFill="1" applyBorder="1" applyAlignment="1">
      <alignment horizontal="center" vertical="center" wrapText="1"/>
    </xf>
    <xf numFmtId="2" fontId="19" fillId="8" borderId="34" xfId="1" applyNumberFormat="1" applyFont="1" applyFill="1" applyBorder="1" applyAlignment="1">
      <alignment horizontal="center" vertical="center" wrapText="1"/>
    </xf>
    <xf numFmtId="2" fontId="19" fillId="8" borderId="35" xfId="1" applyNumberFormat="1" applyFont="1" applyFill="1" applyBorder="1" applyAlignment="1">
      <alignment horizontal="center" vertical="center" wrapText="1"/>
    </xf>
    <xf numFmtId="2" fontId="19" fillId="8" borderId="8" xfId="1" applyNumberFormat="1" applyFont="1" applyFill="1" applyBorder="1" applyAlignment="1">
      <alignment horizontal="center" vertical="center" wrapText="1"/>
    </xf>
    <xf numFmtId="2" fontId="19" fillId="8" borderId="0" xfId="1" applyNumberFormat="1" applyFont="1" applyFill="1" applyAlignment="1">
      <alignment horizontal="center" vertical="center" wrapText="1"/>
    </xf>
    <xf numFmtId="2" fontId="19" fillId="8" borderId="39" xfId="1" applyNumberFormat="1" applyFont="1" applyFill="1" applyBorder="1" applyAlignment="1">
      <alignment horizontal="center" vertical="center" wrapText="1"/>
    </xf>
    <xf numFmtId="2" fontId="19" fillId="8" borderId="10" xfId="1" applyNumberFormat="1" applyFont="1" applyFill="1" applyBorder="1" applyAlignment="1">
      <alignment horizontal="center" vertical="center" wrapText="1"/>
    </xf>
    <xf numFmtId="2" fontId="19" fillId="8" borderId="11" xfId="1" applyNumberFormat="1" applyFont="1" applyFill="1" applyBorder="1" applyAlignment="1">
      <alignment horizontal="center" vertical="center" wrapText="1"/>
    </xf>
    <xf numFmtId="2" fontId="19" fillId="8" borderId="51" xfId="1" applyNumberFormat="1" applyFont="1" applyFill="1" applyBorder="1" applyAlignment="1">
      <alignment horizontal="center" vertical="center" wrapText="1"/>
    </xf>
    <xf numFmtId="1" fontId="19" fillId="8" borderId="33" xfId="1" applyNumberFormat="1" applyFont="1" applyFill="1" applyBorder="1" applyAlignment="1">
      <alignment horizontal="center" vertical="center" wrapText="1"/>
    </xf>
    <xf numFmtId="1" fontId="19" fillId="8" borderId="34" xfId="1" applyNumberFormat="1" applyFont="1" applyFill="1" applyBorder="1" applyAlignment="1">
      <alignment horizontal="center" vertical="center" wrapText="1"/>
    </xf>
    <xf numFmtId="1" fontId="19" fillId="8" borderId="35" xfId="1" applyNumberFormat="1" applyFont="1" applyFill="1" applyBorder="1" applyAlignment="1">
      <alignment horizontal="center" vertical="center" wrapText="1"/>
    </xf>
    <xf numFmtId="1" fontId="19" fillId="8" borderId="2" xfId="1" applyNumberFormat="1" applyFont="1" applyFill="1" applyBorder="1" applyAlignment="1">
      <alignment horizontal="center" vertical="center" wrapText="1"/>
    </xf>
    <xf numFmtId="1" fontId="19" fillId="8" borderId="0" xfId="1" applyNumberFormat="1" applyFont="1" applyFill="1" applyAlignment="1">
      <alignment horizontal="center" vertical="center" wrapText="1"/>
    </xf>
    <xf numFmtId="1" fontId="19" fillId="8" borderId="39" xfId="1" applyNumberFormat="1" applyFont="1" applyFill="1" applyBorder="1" applyAlignment="1">
      <alignment horizontal="center" vertical="center" wrapText="1"/>
    </xf>
    <xf numFmtId="1" fontId="19" fillId="8" borderId="50" xfId="1" applyNumberFormat="1" applyFont="1" applyFill="1" applyBorder="1" applyAlignment="1">
      <alignment horizontal="center" vertical="center" wrapText="1"/>
    </xf>
    <xf numFmtId="1" fontId="19" fillId="8" borderId="11" xfId="1" applyNumberFormat="1" applyFont="1" applyFill="1" applyBorder="1" applyAlignment="1">
      <alignment horizontal="center" vertical="center" wrapText="1"/>
    </xf>
    <xf numFmtId="1" fontId="19" fillId="8" borderId="51" xfId="1" applyNumberFormat="1" applyFont="1" applyFill="1" applyBorder="1" applyAlignment="1">
      <alignment horizontal="center" vertical="center" wrapText="1"/>
    </xf>
    <xf numFmtId="2" fontId="19" fillId="8" borderId="33" xfId="1" applyNumberFormat="1" applyFont="1" applyFill="1" applyBorder="1" applyAlignment="1">
      <alignment horizontal="center" vertical="center" wrapText="1"/>
    </xf>
    <xf numFmtId="2" fontId="19" fillId="8" borderId="2" xfId="1" applyNumberFormat="1" applyFont="1" applyFill="1" applyBorder="1" applyAlignment="1">
      <alignment horizontal="center" vertical="center" wrapText="1"/>
    </xf>
    <xf numFmtId="2" fontId="19" fillId="8" borderId="50" xfId="1" applyNumberFormat="1" applyFont="1" applyFill="1" applyBorder="1" applyAlignment="1">
      <alignment horizontal="center" vertical="center" wrapText="1"/>
    </xf>
    <xf numFmtId="1" fontId="19" fillId="8" borderId="60" xfId="1" applyNumberFormat="1" applyFont="1" applyFill="1" applyBorder="1" applyAlignment="1">
      <alignment horizontal="center" vertical="center" wrapText="1"/>
    </xf>
    <xf numFmtId="1" fontId="19" fillId="8" borderId="9" xfId="1" applyNumberFormat="1" applyFont="1" applyFill="1" applyBorder="1" applyAlignment="1">
      <alignment horizontal="center" vertical="center" wrapText="1"/>
    </xf>
    <xf numFmtId="1" fontId="19" fillId="8" borderId="12" xfId="1" applyNumberFormat="1" applyFont="1" applyFill="1" applyBorder="1" applyAlignment="1">
      <alignment horizontal="center" vertical="center" wrapText="1"/>
    </xf>
    <xf numFmtId="0" fontId="17" fillId="8" borderId="0" xfId="1" applyFont="1" applyFill="1" applyAlignment="1">
      <alignment horizontal="justify" vertical="top" wrapText="1"/>
    </xf>
    <xf numFmtId="0" fontId="40" fillId="8" borderId="0" xfId="1" applyFont="1" applyFill="1" applyAlignment="1">
      <alignment horizontal="center" vertical="center" wrapText="1"/>
    </xf>
    <xf numFmtId="0" fontId="18" fillId="8" borderId="0" xfId="1" applyFont="1" applyFill="1" applyAlignment="1">
      <alignment horizontal="right"/>
    </xf>
    <xf numFmtId="0" fontId="32" fillId="0" borderId="0" xfId="1" applyFont="1" applyAlignment="1">
      <alignment horizontal="center" vertical="center"/>
    </xf>
    <xf numFmtId="186" fontId="28" fillId="0" borderId="0" xfId="1" applyNumberFormat="1" applyFont="1" applyAlignment="1">
      <alignment horizontal="left"/>
    </xf>
    <xf numFmtId="0" fontId="31" fillId="0" borderId="0" xfId="1" applyFont="1" applyAlignment="1">
      <alignment horizontal="left" shrinkToFit="1"/>
    </xf>
    <xf numFmtId="0" fontId="56" fillId="0" borderId="0" xfId="1" applyFont="1" applyAlignment="1">
      <alignment horizontal="center" vertical="center" wrapText="1"/>
    </xf>
    <xf numFmtId="0" fontId="56" fillId="0" borderId="3" xfId="1" applyFont="1" applyBorder="1" applyAlignment="1">
      <alignment horizontal="center" vertical="center" wrapText="1"/>
    </xf>
    <xf numFmtId="0" fontId="7" fillId="0" borderId="0" xfId="1" applyFont="1" applyAlignment="1">
      <alignment horizontal="right"/>
    </xf>
    <xf numFmtId="0" fontId="7" fillId="0" borderId="39" xfId="1" applyFont="1" applyBorder="1" applyAlignment="1">
      <alignment horizontal="right"/>
    </xf>
    <xf numFmtId="0" fontId="26" fillId="0" borderId="0" xfId="1" applyFont="1" applyAlignment="1">
      <alignment horizontal="left" shrinkToFit="1"/>
    </xf>
    <xf numFmtId="0" fontId="31" fillId="6" borderId="0" xfId="1" applyFont="1" applyFill="1" applyAlignment="1">
      <alignment horizontal="left"/>
    </xf>
    <xf numFmtId="0" fontId="19" fillId="8" borderId="0" xfId="1" applyFont="1" applyFill="1" applyAlignment="1">
      <alignment vertical="center"/>
    </xf>
    <xf numFmtId="0" fontId="19" fillId="8" borderId="0" xfId="1" applyFont="1" applyFill="1" applyAlignment="1">
      <alignment horizontal="left" vertical="center"/>
    </xf>
    <xf numFmtId="0" fontId="17" fillId="8" borderId="0" xfId="1" applyFont="1" applyFill="1" applyAlignment="1">
      <alignment horizontal="right"/>
    </xf>
    <xf numFmtId="0" fontId="19" fillId="8" borderId="62" xfId="1" applyFont="1" applyFill="1" applyBorder="1" applyAlignment="1">
      <alignment horizontal="center" vertical="center" wrapText="1"/>
    </xf>
    <xf numFmtId="0" fontId="19" fillId="8" borderId="34" xfId="1" applyFont="1" applyFill="1" applyBorder="1" applyAlignment="1">
      <alignment horizontal="center" vertical="center" wrapText="1"/>
    </xf>
    <xf numFmtId="0" fontId="19" fillId="8" borderId="35" xfId="1" applyFont="1" applyFill="1" applyBorder="1" applyAlignment="1">
      <alignment horizontal="center" vertical="center" wrapText="1"/>
    </xf>
    <xf numFmtId="0" fontId="19" fillId="8" borderId="10" xfId="1" applyFont="1" applyFill="1" applyBorder="1" applyAlignment="1">
      <alignment horizontal="center" vertical="center" wrapText="1"/>
    </xf>
    <xf numFmtId="0" fontId="19" fillId="8" borderId="11" xfId="1" applyFont="1" applyFill="1" applyBorder="1" applyAlignment="1">
      <alignment horizontal="center" vertical="center" wrapText="1"/>
    </xf>
    <xf numFmtId="0" fontId="19" fillId="8" borderId="51" xfId="1" applyFont="1" applyFill="1" applyBorder="1" applyAlignment="1">
      <alignment horizontal="center" vertical="center" wrapText="1"/>
    </xf>
    <xf numFmtId="170" fontId="19" fillId="8" borderId="33" xfId="1" applyNumberFormat="1" applyFont="1" applyFill="1" applyBorder="1" applyAlignment="1">
      <alignment horizontal="center" vertical="center"/>
    </xf>
    <xf numFmtId="170" fontId="19" fillId="8" borderId="34" xfId="1" applyNumberFormat="1" applyFont="1" applyFill="1" applyBorder="1" applyAlignment="1">
      <alignment horizontal="center" vertical="center"/>
    </xf>
    <xf numFmtId="170" fontId="19" fillId="8" borderId="2" xfId="1" applyNumberFormat="1" applyFont="1" applyFill="1" applyBorder="1" applyAlignment="1">
      <alignment horizontal="center" vertical="center"/>
    </xf>
    <xf numFmtId="170" fontId="19" fillId="8" borderId="50" xfId="1" applyNumberFormat="1" applyFont="1" applyFill="1" applyBorder="1" applyAlignment="1">
      <alignment horizontal="center" vertical="center"/>
    </xf>
    <xf numFmtId="170" fontId="19" fillId="8" borderId="11" xfId="1" applyNumberFormat="1" applyFont="1" applyFill="1" applyBorder="1" applyAlignment="1">
      <alignment horizontal="center" vertical="center"/>
    </xf>
    <xf numFmtId="0" fontId="19" fillId="8" borderId="2" xfId="1" applyFont="1" applyFill="1" applyBorder="1" applyAlignment="1">
      <alignment horizontal="center" vertical="center" wrapText="1"/>
    </xf>
    <xf numFmtId="0" fontId="19" fillId="8" borderId="33" xfId="1" applyFont="1" applyFill="1" applyBorder="1" applyAlignment="1">
      <alignment horizontal="center" vertical="center" wrapText="1"/>
    </xf>
    <xf numFmtId="0" fontId="19" fillId="8" borderId="60" xfId="1" applyFont="1" applyFill="1" applyBorder="1" applyAlignment="1">
      <alignment horizontal="center" vertical="center" wrapText="1"/>
    </xf>
    <xf numFmtId="0" fontId="19" fillId="8" borderId="47" xfId="1" applyFont="1" applyFill="1" applyBorder="1" applyAlignment="1">
      <alignment horizontal="center" vertical="center" wrapText="1"/>
    </xf>
    <xf numFmtId="0" fontId="19" fillId="8" borderId="3" xfId="1" applyFont="1" applyFill="1" applyBorder="1" applyAlignment="1">
      <alignment horizontal="center" vertical="center" wrapText="1"/>
    </xf>
    <xf numFmtId="0" fontId="19" fillId="8" borderId="37" xfId="1" applyFont="1" applyFill="1" applyBorder="1" applyAlignment="1">
      <alignment horizontal="center" vertical="center" wrapText="1"/>
    </xf>
    <xf numFmtId="170" fontId="19" fillId="8" borderId="35" xfId="1" applyNumberFormat="1" applyFont="1" applyFill="1" applyBorder="1" applyAlignment="1">
      <alignment horizontal="center" vertical="center"/>
    </xf>
    <xf numFmtId="170" fontId="19" fillId="8" borderId="39" xfId="1" applyNumberFormat="1" applyFont="1" applyFill="1" applyBorder="1" applyAlignment="1">
      <alignment horizontal="center" vertical="center"/>
    </xf>
    <xf numFmtId="170" fontId="19" fillId="8" borderId="36" xfId="1" applyNumberFormat="1" applyFont="1" applyFill="1" applyBorder="1" applyAlignment="1">
      <alignment horizontal="center" vertical="center"/>
    </xf>
    <xf numFmtId="170" fontId="19" fillId="8" borderId="3" xfId="1" applyNumberFormat="1" applyFont="1" applyFill="1" applyBorder="1" applyAlignment="1">
      <alignment horizontal="center" vertical="center"/>
    </xf>
    <xf numFmtId="170" fontId="19" fillId="8" borderId="37" xfId="1" applyNumberFormat="1" applyFont="1" applyFill="1" applyBorder="1" applyAlignment="1">
      <alignment horizontal="center" vertical="center"/>
    </xf>
    <xf numFmtId="0" fontId="19" fillId="8" borderId="9" xfId="1" applyFont="1" applyFill="1" applyBorder="1" applyAlignment="1">
      <alignment horizontal="center" vertical="center" wrapText="1"/>
    </xf>
    <xf numFmtId="0" fontId="19" fillId="8" borderId="36" xfId="1" applyFont="1" applyFill="1" applyBorder="1" applyAlignment="1">
      <alignment horizontal="center" vertical="center" wrapText="1"/>
    </xf>
    <xf numFmtId="0" fontId="19" fillId="8" borderId="48" xfId="1" applyFont="1" applyFill="1" applyBorder="1" applyAlignment="1">
      <alignment horizontal="center" vertical="center" wrapText="1"/>
    </xf>
    <xf numFmtId="0" fontId="19" fillId="8" borderId="46" xfId="1" applyFont="1" applyFill="1" applyBorder="1" applyAlignment="1">
      <alignment horizontal="center" vertical="center" wrapText="1"/>
    </xf>
    <xf numFmtId="0" fontId="19" fillId="8" borderId="7" xfId="1" applyFont="1" applyFill="1" applyBorder="1" applyAlignment="1">
      <alignment horizontal="center" vertical="center" wrapText="1"/>
    </xf>
    <xf numFmtId="0" fontId="12" fillId="6" borderId="0" xfId="1" applyFont="1" applyFill="1" applyAlignment="1">
      <alignment horizontal="justify" vertical="center" wrapText="1"/>
    </xf>
    <xf numFmtId="0" fontId="19" fillId="8" borderId="50" xfId="1" applyFont="1" applyFill="1" applyBorder="1" applyAlignment="1">
      <alignment horizontal="center" vertical="center" wrapText="1"/>
    </xf>
    <xf numFmtId="0" fontId="19" fillId="8" borderId="12" xfId="1" applyFont="1" applyFill="1" applyBorder="1" applyAlignment="1">
      <alignment horizontal="center" vertical="center" wrapText="1"/>
    </xf>
    <xf numFmtId="0" fontId="19" fillId="8" borderId="71" xfId="1" applyFont="1" applyFill="1" applyBorder="1" applyAlignment="1">
      <alignment horizontal="center" vertical="center"/>
    </xf>
    <xf numFmtId="0" fontId="19" fillId="8" borderId="64" xfId="1" applyFont="1" applyFill="1" applyBorder="1" applyAlignment="1">
      <alignment horizontal="center" vertical="center"/>
    </xf>
    <xf numFmtId="0" fontId="19" fillId="8" borderId="64" xfId="1" applyFont="1" applyFill="1" applyBorder="1" applyAlignment="1">
      <alignment horizontal="center" vertical="center" wrapText="1"/>
    </xf>
    <xf numFmtId="0" fontId="19" fillId="8" borderId="65" xfId="1" applyFont="1" applyFill="1" applyBorder="1" applyAlignment="1">
      <alignment horizontal="center" vertical="center"/>
    </xf>
    <xf numFmtId="0" fontId="19" fillId="8" borderId="5" xfId="1" applyFont="1" applyFill="1" applyBorder="1" applyAlignment="1">
      <alignment horizontal="center" vertical="center" wrapText="1"/>
    </xf>
    <xf numFmtId="170" fontId="19" fillId="8" borderId="46" xfId="1" applyNumberFormat="1" applyFont="1" applyFill="1" applyBorder="1" applyAlignment="1">
      <alignment horizontal="center" vertical="center"/>
    </xf>
    <xf numFmtId="170" fontId="19" fillId="8" borderId="44" xfId="1" applyNumberFormat="1" applyFont="1" applyFill="1" applyBorder="1" applyAlignment="1">
      <alignment horizontal="center" vertical="center"/>
    </xf>
    <xf numFmtId="0" fontId="17" fillId="8" borderId="0" xfId="1" applyFont="1" applyFill="1" applyAlignment="1">
      <alignment horizontal="left"/>
    </xf>
    <xf numFmtId="0" fontId="16" fillId="8" borderId="0" xfId="1" applyFont="1" applyFill="1" applyAlignment="1">
      <alignment horizontal="center" vertical="center"/>
    </xf>
    <xf numFmtId="0" fontId="17" fillId="8" borderId="0" xfId="1" applyFont="1" applyFill="1" applyAlignment="1">
      <alignment horizontal="justify" wrapText="1"/>
    </xf>
    <xf numFmtId="0" fontId="17" fillId="8" borderId="64" xfId="1" applyFont="1" applyFill="1" applyBorder="1" applyAlignment="1">
      <alignment horizontal="left" vertical="center"/>
    </xf>
    <xf numFmtId="0" fontId="17" fillId="8" borderId="65" xfId="1" applyFont="1" applyFill="1" applyBorder="1" applyAlignment="1">
      <alignment horizontal="left" vertical="center"/>
    </xf>
    <xf numFmtId="0" fontId="17" fillId="8" borderId="14" xfId="1" applyFont="1" applyFill="1" applyBorder="1" applyAlignment="1">
      <alignment horizontal="left" vertical="center"/>
    </xf>
    <xf numFmtId="0" fontId="17" fillId="8" borderId="15" xfId="1" applyFont="1" applyFill="1" applyBorder="1" applyAlignment="1">
      <alignment horizontal="left" vertical="center"/>
    </xf>
    <xf numFmtId="0" fontId="17" fillId="8" borderId="17" xfId="1" applyFont="1" applyFill="1" applyBorder="1" applyAlignment="1">
      <alignment horizontal="left" vertical="center"/>
    </xf>
    <xf numFmtId="0" fontId="17" fillId="8" borderId="13" xfId="1" applyFont="1" applyFill="1" applyBorder="1" applyAlignment="1">
      <alignment horizontal="left" vertical="center"/>
    </xf>
    <xf numFmtId="0" fontId="17" fillId="8" borderId="42" xfId="1" applyFont="1" applyFill="1" applyBorder="1" applyAlignment="1">
      <alignment horizontal="left" vertical="center"/>
    </xf>
    <xf numFmtId="0" fontId="17" fillId="8" borderId="19" xfId="1" applyFont="1" applyFill="1" applyBorder="1" applyAlignment="1">
      <alignment horizontal="left" vertical="center"/>
    </xf>
    <xf numFmtId="0" fontId="17" fillId="8" borderId="20" xfId="1" applyFont="1" applyFill="1" applyBorder="1" applyAlignment="1">
      <alignment horizontal="left" vertical="center"/>
    </xf>
    <xf numFmtId="0" fontId="17" fillId="8" borderId="4" xfId="1" applyFont="1" applyFill="1" applyBorder="1" applyAlignment="1">
      <alignment horizontal="left" vertical="center"/>
    </xf>
    <xf numFmtId="0" fontId="17" fillId="8" borderId="61" xfId="1" applyFont="1" applyFill="1" applyBorder="1" applyAlignment="1">
      <alignment horizontal="left" vertical="center"/>
    </xf>
    <xf numFmtId="0" fontId="17" fillId="8" borderId="50" xfId="1" applyFont="1" applyFill="1" applyBorder="1" applyAlignment="1">
      <alignment horizontal="left" vertical="center"/>
    </xf>
    <xf numFmtId="0" fontId="19" fillId="8" borderId="3" xfId="1" applyFont="1" applyFill="1" applyBorder="1"/>
    <xf numFmtId="0" fontId="19" fillId="8" borderId="3" xfId="1" applyFont="1" applyFill="1" applyBorder="1" applyAlignment="1">
      <alignment horizontal="left"/>
    </xf>
    <xf numFmtId="0" fontId="25" fillId="8" borderId="0" xfId="1" applyFont="1" applyFill="1" applyAlignment="1">
      <alignment vertical="center"/>
    </xf>
    <xf numFmtId="0" fontId="17" fillId="8" borderId="7" xfId="1" applyFont="1" applyFill="1" applyBorder="1" applyAlignment="1">
      <alignment horizontal="center" vertical="center" wrapText="1"/>
    </xf>
    <xf numFmtId="0" fontId="17" fillId="8" borderId="48" xfId="1" applyFont="1" applyFill="1" applyBorder="1" applyAlignment="1">
      <alignment horizontal="center" vertical="center" wrapText="1"/>
    </xf>
    <xf numFmtId="0" fontId="17" fillId="8" borderId="4" xfId="1" applyFont="1" applyFill="1" applyBorder="1" applyAlignment="1">
      <alignment vertical="center"/>
    </xf>
    <xf numFmtId="0" fontId="17" fillId="8" borderId="40" xfId="1" applyFont="1" applyFill="1" applyBorder="1" applyAlignment="1">
      <alignment vertical="center"/>
    </xf>
    <xf numFmtId="0" fontId="17" fillId="8" borderId="0" xfId="1" applyFont="1" applyFill="1" applyAlignment="1">
      <alignment horizontal="center" vertical="center" wrapText="1"/>
    </xf>
    <xf numFmtId="0" fontId="19" fillId="8" borderId="42" xfId="1" applyFont="1" applyFill="1" applyBorder="1" applyAlignment="1">
      <alignment horizontal="center" vertical="center"/>
    </xf>
    <xf numFmtId="0" fontId="19" fillId="8" borderId="4" xfId="1" applyFont="1" applyFill="1" applyBorder="1" applyAlignment="1">
      <alignment horizontal="center" vertical="center"/>
    </xf>
    <xf numFmtId="0" fontId="19" fillId="8" borderId="40" xfId="1" applyFont="1" applyFill="1" applyBorder="1" applyAlignment="1">
      <alignment horizontal="center" vertical="center"/>
    </xf>
    <xf numFmtId="0" fontId="19" fillId="8" borderId="42" xfId="1" applyFont="1" applyFill="1" applyBorder="1" applyAlignment="1">
      <alignment horizontal="center" vertical="center" wrapText="1"/>
    </xf>
    <xf numFmtId="0" fontId="19" fillId="8" borderId="4" xfId="1" applyFont="1" applyFill="1" applyBorder="1" applyAlignment="1">
      <alignment horizontal="center" vertical="center" wrapText="1"/>
    </xf>
    <xf numFmtId="0" fontId="19" fillId="8" borderId="40" xfId="1" applyFont="1" applyFill="1" applyBorder="1" applyAlignment="1">
      <alignment horizontal="center" vertical="center" wrapText="1"/>
    </xf>
    <xf numFmtId="170" fontId="19" fillId="8" borderId="13" xfId="1" applyNumberFormat="1" applyFont="1" applyFill="1" applyBorder="1" applyAlignment="1">
      <alignment horizontal="center" vertical="center"/>
    </xf>
    <xf numFmtId="0" fontId="19" fillId="8" borderId="33" xfId="1" applyFont="1" applyFill="1" applyBorder="1" applyAlignment="1">
      <alignment horizontal="center" vertical="center"/>
    </xf>
    <xf numFmtId="0" fontId="19" fillId="8" borderId="34" xfId="1" applyFont="1" applyFill="1" applyBorder="1" applyAlignment="1">
      <alignment horizontal="center" vertical="center"/>
    </xf>
    <xf numFmtId="0" fontId="19" fillId="8" borderId="60" xfId="1" applyFont="1" applyFill="1" applyBorder="1" applyAlignment="1">
      <alignment horizontal="center" vertical="center"/>
    </xf>
    <xf numFmtId="0" fontId="19" fillId="8" borderId="2" xfId="1" applyFont="1" applyFill="1" applyBorder="1" applyAlignment="1">
      <alignment horizontal="center" vertical="center"/>
    </xf>
    <xf numFmtId="0" fontId="19" fillId="8" borderId="0" xfId="1" applyFont="1" applyFill="1" applyAlignment="1">
      <alignment horizontal="center" vertical="center"/>
    </xf>
    <xf numFmtId="0" fontId="19" fillId="8" borderId="9" xfId="1" applyFont="1" applyFill="1" applyBorder="1" applyAlignment="1">
      <alignment horizontal="center" vertical="center"/>
    </xf>
    <xf numFmtId="0" fontId="19" fillId="8" borderId="50" xfId="1" applyFont="1" applyFill="1" applyBorder="1" applyAlignment="1">
      <alignment horizontal="center" vertical="center"/>
    </xf>
    <xf numFmtId="0" fontId="19" fillId="8" borderId="11" xfId="1" applyFont="1" applyFill="1" applyBorder="1" applyAlignment="1">
      <alignment horizontal="center" vertical="center"/>
    </xf>
    <xf numFmtId="0" fontId="19" fillId="8" borderId="12" xfId="1" applyFont="1" applyFill="1" applyBorder="1" applyAlignment="1">
      <alignment horizontal="center" vertical="center"/>
    </xf>
    <xf numFmtId="0" fontId="17" fillId="8" borderId="63" xfId="1" applyFont="1" applyFill="1" applyBorder="1" applyAlignment="1">
      <alignment horizontal="center" vertical="center" wrapText="1"/>
    </xf>
    <xf numFmtId="0" fontId="12" fillId="8" borderId="0" xfId="1" applyFont="1" applyFill="1" applyAlignment="1">
      <alignment wrapText="1"/>
    </xf>
    <xf numFmtId="0" fontId="12" fillId="8" borderId="0" xfId="1" applyFont="1" applyFill="1" applyAlignment="1">
      <alignment horizontal="left" vertical="top"/>
    </xf>
    <xf numFmtId="0" fontId="12" fillId="8" borderId="0" xfId="1" applyFont="1" applyFill="1" applyAlignment="1">
      <alignment horizontal="left" vertical="top" wrapText="1"/>
    </xf>
    <xf numFmtId="0" fontId="18" fillId="8" borderId="3" xfId="1" applyFont="1" applyFill="1" applyBorder="1" applyAlignment="1">
      <alignment horizontal="center"/>
    </xf>
    <xf numFmtId="0" fontId="19" fillId="8" borderId="33" xfId="1" applyFont="1" applyFill="1" applyBorder="1" applyAlignment="1">
      <alignment horizontal="left" vertical="center"/>
    </xf>
    <xf numFmtId="0" fontId="19" fillId="8" borderId="34" xfId="1" applyFont="1" applyFill="1" applyBorder="1" applyAlignment="1">
      <alignment horizontal="left" vertical="center"/>
    </xf>
    <xf numFmtId="0" fontId="19" fillId="8" borderId="35" xfId="1" applyFont="1" applyFill="1" applyBorder="1" applyAlignment="1">
      <alignment horizontal="left" vertical="center"/>
    </xf>
    <xf numFmtId="0" fontId="19" fillId="8" borderId="50" xfId="1" applyFont="1" applyFill="1" applyBorder="1" applyAlignment="1">
      <alignment horizontal="left" vertical="center"/>
    </xf>
    <xf numFmtId="0" fontId="19" fillId="8" borderId="11" xfId="1" applyFont="1" applyFill="1" applyBorder="1" applyAlignment="1">
      <alignment horizontal="left" vertical="center"/>
    </xf>
    <xf numFmtId="0" fontId="19" fillId="8" borderId="51" xfId="1" applyFont="1" applyFill="1" applyBorder="1" applyAlignment="1">
      <alignment horizontal="left" vertical="center"/>
    </xf>
    <xf numFmtId="2" fontId="18" fillId="8" borderId="3" xfId="1" applyNumberFormat="1" applyFont="1" applyFill="1" applyBorder="1" applyAlignment="1">
      <alignment horizontal="center"/>
    </xf>
    <xf numFmtId="167" fontId="19" fillId="8" borderId="62" xfId="1" applyNumberFormat="1" applyFont="1" applyFill="1" applyBorder="1" applyAlignment="1">
      <alignment horizontal="center" vertical="center"/>
    </xf>
    <xf numFmtId="167" fontId="19" fillId="8" borderId="34" xfId="1" applyNumberFormat="1" applyFont="1" applyFill="1" applyBorder="1" applyAlignment="1">
      <alignment horizontal="center" vertical="center"/>
    </xf>
    <xf numFmtId="167" fontId="19" fillId="8" borderId="35" xfId="1" applyNumberFormat="1" applyFont="1" applyFill="1" applyBorder="1" applyAlignment="1">
      <alignment horizontal="center" vertical="center"/>
    </xf>
    <xf numFmtId="167" fontId="19" fillId="8" borderId="8" xfId="1" applyNumberFormat="1" applyFont="1" applyFill="1" applyBorder="1" applyAlignment="1">
      <alignment horizontal="center" vertical="center"/>
    </xf>
    <xf numFmtId="167" fontId="19" fillId="8" borderId="0" xfId="1" applyNumberFormat="1" applyFont="1" applyFill="1" applyAlignment="1">
      <alignment horizontal="center" vertical="center"/>
    </xf>
    <xf numFmtId="167" fontId="19" fillId="8" borderId="39" xfId="1" applyNumberFormat="1" applyFont="1" applyFill="1" applyBorder="1" applyAlignment="1">
      <alignment horizontal="center" vertical="center"/>
    </xf>
    <xf numFmtId="167" fontId="19" fillId="8" borderId="10" xfId="1" applyNumberFormat="1" applyFont="1" applyFill="1" applyBorder="1" applyAlignment="1">
      <alignment horizontal="center" vertical="center"/>
    </xf>
    <xf numFmtId="167" fontId="19" fillId="8" borderId="11" xfId="1" applyNumberFormat="1" applyFont="1" applyFill="1" applyBorder="1" applyAlignment="1">
      <alignment horizontal="center" vertical="center"/>
    </xf>
    <xf numFmtId="167" fontId="19" fillId="8" borderId="51" xfId="1" applyNumberFormat="1" applyFont="1" applyFill="1" applyBorder="1" applyAlignment="1">
      <alignment horizontal="center" vertical="center"/>
    </xf>
    <xf numFmtId="2" fontId="19" fillId="8" borderId="17" xfId="1" applyNumberFormat="1" applyFont="1" applyFill="1" applyBorder="1" applyAlignment="1">
      <alignment horizontal="center" vertical="center"/>
    </xf>
    <xf numFmtId="2" fontId="19" fillId="8" borderId="13" xfId="1" applyNumberFormat="1" applyFont="1" applyFill="1" applyBorder="1" applyAlignment="1">
      <alignment horizontal="center" vertical="center"/>
    </xf>
    <xf numFmtId="2" fontId="19" fillId="8" borderId="19" xfId="1" applyNumberFormat="1" applyFont="1" applyFill="1" applyBorder="1" applyAlignment="1">
      <alignment horizontal="center" vertical="center"/>
    </xf>
    <xf numFmtId="2" fontId="19" fillId="8" borderId="20" xfId="1" applyNumberFormat="1" applyFont="1" applyFill="1" applyBorder="1" applyAlignment="1">
      <alignment horizontal="center" vertical="center"/>
    </xf>
    <xf numFmtId="0" fontId="19" fillId="8" borderId="59" xfId="1" applyFont="1" applyFill="1" applyBorder="1" applyAlignment="1">
      <alignment horizontal="center" vertical="center"/>
    </xf>
    <xf numFmtId="0" fontId="19" fillId="8" borderId="53" xfId="1" applyFont="1" applyFill="1" applyBorder="1" applyAlignment="1">
      <alignment horizontal="center" vertical="center"/>
    </xf>
    <xf numFmtId="0" fontId="1" fillId="8" borderId="55" xfId="1" applyFont="1" applyFill="1" applyBorder="1" applyAlignment="1">
      <alignment horizontal="left" vertical="center"/>
    </xf>
    <xf numFmtId="0" fontId="1" fillId="8" borderId="43" xfId="1" applyFont="1" applyFill="1" applyBorder="1" applyAlignment="1">
      <alignment horizontal="left" vertical="center"/>
    </xf>
    <xf numFmtId="0" fontId="1" fillId="8" borderId="57" xfId="1" applyFont="1" applyFill="1" applyBorder="1" applyAlignment="1">
      <alignment horizontal="left" vertical="center"/>
    </xf>
    <xf numFmtId="2" fontId="19" fillId="8" borderId="17" xfId="1" applyNumberFormat="1" applyFont="1" applyFill="1" applyBorder="1" applyAlignment="1">
      <alignment horizontal="center" vertical="center" wrapText="1"/>
    </xf>
    <xf numFmtId="2" fontId="19" fillId="8" borderId="13" xfId="1" applyNumberFormat="1" applyFont="1" applyFill="1" applyBorder="1" applyAlignment="1">
      <alignment horizontal="center" vertical="center" wrapText="1"/>
    </xf>
    <xf numFmtId="2" fontId="19" fillId="8" borderId="19" xfId="1" applyNumberFormat="1" applyFont="1" applyFill="1" applyBorder="1" applyAlignment="1">
      <alignment horizontal="center" vertical="center" wrapText="1"/>
    </xf>
    <xf numFmtId="2" fontId="19" fillId="8" borderId="20" xfId="1" applyNumberFormat="1" applyFont="1" applyFill="1" applyBorder="1" applyAlignment="1">
      <alignment horizontal="center" vertical="center" wrapText="1"/>
    </xf>
    <xf numFmtId="2" fontId="19" fillId="8" borderId="13" xfId="1" applyNumberFormat="1" applyFont="1" applyFill="1" applyBorder="1" applyAlignment="1">
      <alignment horizontal="center" vertical="center" wrapText="1" shrinkToFit="1"/>
    </xf>
    <xf numFmtId="2" fontId="19" fillId="8" borderId="20" xfId="1" applyNumberFormat="1" applyFont="1" applyFill="1" applyBorder="1" applyAlignment="1">
      <alignment horizontal="center" vertical="center" wrapText="1" shrinkToFit="1"/>
    </xf>
    <xf numFmtId="1" fontId="19" fillId="8" borderId="13" xfId="1" applyNumberFormat="1" applyFont="1" applyFill="1" applyBorder="1" applyAlignment="1">
      <alignment horizontal="center" vertical="center" wrapText="1"/>
    </xf>
    <xf numFmtId="1" fontId="19" fillId="8" borderId="18" xfId="1" applyNumberFormat="1" applyFont="1" applyFill="1" applyBorder="1" applyAlignment="1">
      <alignment horizontal="center" vertical="center" wrapText="1"/>
    </xf>
    <xf numFmtId="1" fontId="19" fillId="8" borderId="20" xfId="1" applyNumberFormat="1" applyFont="1" applyFill="1" applyBorder="1" applyAlignment="1">
      <alignment horizontal="center" vertical="center" wrapText="1"/>
    </xf>
    <xf numFmtId="1" fontId="19" fillId="8" borderId="21" xfId="1" applyNumberFormat="1" applyFont="1" applyFill="1" applyBorder="1" applyAlignment="1">
      <alignment horizontal="center" vertical="center" wrapText="1"/>
    </xf>
    <xf numFmtId="0" fontId="17" fillId="8" borderId="5" xfId="1" applyFont="1" applyFill="1" applyBorder="1" applyAlignment="1">
      <alignment horizontal="center" vertical="center" shrinkToFit="1"/>
    </xf>
    <xf numFmtId="0" fontId="17" fillId="8" borderId="6" xfId="1" applyFont="1" applyFill="1" applyBorder="1" applyAlignment="1">
      <alignment horizontal="center" vertical="center" shrinkToFit="1"/>
    </xf>
    <xf numFmtId="0" fontId="17" fillId="8" borderId="44" xfId="1" applyFont="1" applyFill="1" applyBorder="1" applyAlignment="1">
      <alignment horizontal="center" vertical="center" shrinkToFit="1"/>
    </xf>
    <xf numFmtId="0" fontId="17" fillId="8" borderId="47" xfId="1" applyFont="1" applyFill="1" applyBorder="1" applyAlignment="1">
      <alignment horizontal="center" vertical="center" shrinkToFit="1"/>
    </xf>
    <xf numFmtId="0" fontId="17" fillId="8" borderId="3" xfId="1" applyFont="1" applyFill="1" applyBorder="1" applyAlignment="1">
      <alignment horizontal="center" vertical="center" shrinkToFit="1"/>
    </xf>
    <xf numFmtId="0" fontId="17" fillId="8" borderId="37" xfId="1" applyFont="1" applyFill="1" applyBorder="1" applyAlignment="1">
      <alignment horizontal="center" vertical="center" shrinkToFit="1"/>
    </xf>
    <xf numFmtId="0" fontId="17" fillId="8" borderId="46" xfId="1" applyFont="1" applyFill="1" applyBorder="1" applyAlignment="1">
      <alignment horizontal="center" vertical="center" shrinkToFit="1"/>
    </xf>
    <xf numFmtId="0" fontId="17" fillId="8" borderId="36" xfId="1" applyFont="1" applyFill="1" applyBorder="1" applyAlignment="1">
      <alignment horizontal="center" vertical="center" shrinkToFit="1"/>
    </xf>
    <xf numFmtId="2" fontId="19" fillId="8" borderId="18" xfId="1" applyNumberFormat="1" applyFont="1" applyFill="1" applyBorder="1" applyAlignment="1">
      <alignment horizontal="center" vertical="center" wrapText="1"/>
    </xf>
    <xf numFmtId="2" fontId="19" fillId="8" borderId="21" xfId="1" applyNumberFormat="1" applyFont="1" applyFill="1" applyBorder="1" applyAlignment="1">
      <alignment horizontal="center" vertical="center" wrapText="1"/>
    </xf>
    <xf numFmtId="1" fontId="19" fillId="8" borderId="33" xfId="1" applyNumberFormat="1" applyFont="1" applyFill="1" applyBorder="1" applyAlignment="1">
      <alignment horizontal="center" vertical="center"/>
    </xf>
    <xf numFmtId="0" fontId="17" fillId="8" borderId="2" xfId="1" applyFont="1" applyFill="1" applyBorder="1" applyAlignment="1">
      <alignment horizontal="center" vertical="center" shrinkToFit="1"/>
    </xf>
    <xf numFmtId="0" fontId="17" fillId="8" borderId="0" xfId="1" applyFont="1" applyFill="1" applyAlignment="1">
      <alignment horizontal="center" vertical="center" shrinkToFit="1"/>
    </xf>
    <xf numFmtId="0" fontId="17" fillId="8" borderId="39" xfId="1" applyFont="1" applyFill="1" applyBorder="1" applyAlignment="1">
      <alignment horizontal="center" vertical="center" shrinkToFit="1"/>
    </xf>
    <xf numFmtId="0" fontId="17" fillId="8" borderId="7" xfId="1" applyFont="1" applyFill="1" applyBorder="1" applyAlignment="1">
      <alignment horizontal="center" vertical="center" shrinkToFit="1"/>
    </xf>
    <xf numFmtId="0" fontId="17" fillId="8" borderId="9" xfId="1" applyFont="1" applyFill="1" applyBorder="1" applyAlignment="1">
      <alignment horizontal="center" vertical="center" shrinkToFit="1"/>
    </xf>
    <xf numFmtId="1" fontId="19" fillId="8" borderId="42" xfId="1" applyNumberFormat="1" applyFont="1" applyFill="1" applyBorder="1" applyAlignment="1">
      <alignment horizontal="center" vertical="center" wrapText="1"/>
    </xf>
    <xf numFmtId="1" fontId="19" fillId="8" borderId="40" xfId="1" applyNumberFormat="1" applyFont="1" applyFill="1" applyBorder="1" applyAlignment="1">
      <alignment horizontal="center" vertical="center" wrapText="1"/>
    </xf>
    <xf numFmtId="1" fontId="19" fillId="8" borderId="52" xfId="1" applyNumberFormat="1" applyFont="1" applyFill="1" applyBorder="1" applyAlignment="1">
      <alignment horizontal="center" vertical="center" wrapText="1"/>
    </xf>
    <xf numFmtId="1" fontId="19" fillId="8" borderId="53" xfId="1" applyNumberFormat="1" applyFont="1" applyFill="1" applyBorder="1" applyAlignment="1">
      <alignment horizontal="center" vertical="center" wrapText="1"/>
    </xf>
    <xf numFmtId="0" fontId="19" fillId="8" borderId="58" xfId="1" applyFont="1" applyFill="1" applyBorder="1" applyAlignment="1">
      <alignment horizontal="center" vertical="center"/>
    </xf>
    <xf numFmtId="0" fontId="19" fillId="8" borderId="56" xfId="1" applyFont="1" applyFill="1" applyBorder="1" applyAlignment="1">
      <alignment horizontal="center" vertical="center"/>
    </xf>
    <xf numFmtId="0" fontId="17" fillId="8" borderId="46" xfId="1" applyFont="1" applyFill="1" applyBorder="1" applyAlignment="1">
      <alignment horizontal="left" vertical="center"/>
    </xf>
    <xf numFmtId="0" fontId="17" fillId="8" borderId="6" xfId="1" applyFont="1" applyFill="1" applyBorder="1" applyAlignment="1">
      <alignment horizontal="left" vertical="center"/>
    </xf>
    <xf numFmtId="0" fontId="17" fillId="8" borderId="44" xfId="1" applyFont="1" applyFill="1" applyBorder="1" applyAlignment="1">
      <alignment horizontal="left" vertical="center"/>
    </xf>
    <xf numFmtId="0" fontId="17" fillId="8" borderId="2" xfId="1" applyFont="1" applyFill="1" applyBorder="1" applyAlignment="1">
      <alignment horizontal="left" vertical="center"/>
    </xf>
    <xf numFmtId="0" fontId="17" fillId="8" borderId="0" xfId="1" applyFont="1" applyFill="1" applyAlignment="1">
      <alignment horizontal="left" vertical="center"/>
    </xf>
    <xf numFmtId="0" fontId="17" fillId="8" borderId="39" xfId="1" applyFont="1" applyFill="1" applyBorder="1" applyAlignment="1">
      <alignment horizontal="left" vertical="center"/>
    </xf>
    <xf numFmtId="0" fontId="17" fillId="8" borderId="11" xfId="1" applyFont="1" applyFill="1" applyBorder="1" applyAlignment="1">
      <alignment horizontal="left" vertical="center"/>
    </xf>
    <xf numFmtId="0" fontId="17" fillId="8" borderId="51" xfId="1" applyFont="1" applyFill="1" applyBorder="1" applyAlignment="1">
      <alignment horizontal="left" vertical="center"/>
    </xf>
    <xf numFmtId="0" fontId="12" fillId="8" borderId="13" xfId="1" applyFont="1" applyFill="1" applyBorder="1" applyAlignment="1">
      <alignment horizontal="center" vertical="center"/>
    </xf>
    <xf numFmtId="0" fontId="19" fillId="8" borderId="13" xfId="1" applyFont="1" applyFill="1" applyBorder="1" applyAlignment="1">
      <alignment horizontal="center" vertical="center"/>
    </xf>
    <xf numFmtId="0" fontId="39" fillId="8" borderId="0" xfId="1" applyFont="1" applyFill="1" applyAlignment="1">
      <alignment vertical="center"/>
    </xf>
    <xf numFmtId="0" fontId="17" fillId="8" borderId="14" xfId="1" applyFont="1" applyFill="1" applyBorder="1" applyAlignment="1">
      <alignment horizontal="center" vertical="center" wrapText="1"/>
    </xf>
    <xf numFmtId="0" fontId="17" fillId="8" borderId="17" xfId="1" applyFont="1" applyFill="1" applyBorder="1" applyAlignment="1">
      <alignment horizontal="center" vertical="center" wrapText="1"/>
    </xf>
    <xf numFmtId="0" fontId="19" fillId="8" borderId="62" xfId="1" applyFont="1" applyFill="1" applyBorder="1" applyAlignment="1">
      <alignment horizontal="center" vertical="center"/>
    </xf>
    <xf numFmtId="0" fontId="19" fillId="8" borderId="35" xfId="1" applyFont="1" applyFill="1" applyBorder="1" applyAlignment="1">
      <alignment horizontal="center" vertical="center"/>
    </xf>
    <xf numFmtId="0" fontId="19" fillId="8" borderId="8" xfId="1" applyFont="1" applyFill="1" applyBorder="1" applyAlignment="1">
      <alignment horizontal="center" vertical="center"/>
    </xf>
    <xf numFmtId="0" fontId="19" fillId="8" borderId="39" xfId="1" applyFont="1" applyFill="1" applyBorder="1" applyAlignment="1">
      <alignment horizontal="center" vertical="center"/>
    </xf>
    <xf numFmtId="0" fontId="19" fillId="8" borderId="10" xfId="1" applyFont="1" applyFill="1" applyBorder="1" applyAlignment="1">
      <alignment horizontal="center" vertical="center"/>
    </xf>
    <xf numFmtId="0" fontId="19" fillId="8" borderId="51" xfId="1" applyFont="1" applyFill="1" applyBorder="1" applyAlignment="1">
      <alignment horizontal="center" vertical="center"/>
    </xf>
    <xf numFmtId="0" fontId="19" fillId="8" borderId="36" xfId="1" applyFont="1" applyFill="1" applyBorder="1" applyAlignment="1">
      <alignment horizontal="left" vertical="center"/>
    </xf>
    <xf numFmtId="0" fontId="19" fillId="8" borderId="3" xfId="1" applyFont="1" applyFill="1" applyBorder="1" applyAlignment="1">
      <alignment horizontal="left" vertical="center"/>
    </xf>
    <xf numFmtId="0" fontId="19" fillId="8" borderId="37" xfId="1" applyFont="1" applyFill="1" applyBorder="1" applyAlignment="1">
      <alignment horizontal="left" vertical="center"/>
    </xf>
    <xf numFmtId="0" fontId="1" fillId="8" borderId="52" xfId="1" applyFont="1" applyFill="1" applyBorder="1" applyAlignment="1">
      <alignment horizontal="left" vertical="center"/>
    </xf>
    <xf numFmtId="0" fontId="1" fillId="8" borderId="45" xfId="1" applyFont="1" applyFill="1" applyBorder="1" applyAlignment="1">
      <alignment horizontal="left" vertical="center"/>
    </xf>
    <xf numFmtId="0" fontId="1" fillId="8" borderId="54" xfId="1" applyFont="1" applyFill="1" applyBorder="1" applyAlignment="1">
      <alignment horizontal="left" vertical="center"/>
    </xf>
    <xf numFmtId="1" fontId="19" fillId="8" borderId="55" xfId="1" applyNumberFormat="1" applyFont="1" applyFill="1" applyBorder="1" applyAlignment="1">
      <alignment horizontal="center" vertical="center" wrapText="1"/>
    </xf>
    <xf numFmtId="1" fontId="19" fillId="8" borderId="56" xfId="1" applyNumberFormat="1" applyFont="1" applyFill="1" applyBorder="1" applyAlignment="1">
      <alignment horizontal="center" vertical="center" wrapText="1"/>
    </xf>
    <xf numFmtId="0" fontId="1" fillId="8" borderId="42" xfId="1" applyFont="1" applyFill="1" applyBorder="1" applyAlignment="1">
      <alignment horizontal="left" vertical="center"/>
    </xf>
    <xf numFmtId="0" fontId="1" fillId="8" borderId="4" xfId="1" applyFont="1" applyFill="1" applyBorder="1" applyAlignment="1">
      <alignment horizontal="left" vertical="center"/>
    </xf>
    <xf numFmtId="0" fontId="1" fillId="8" borderId="49" xfId="1" applyFont="1" applyFill="1" applyBorder="1" applyAlignment="1">
      <alignment horizontal="left" vertical="center"/>
    </xf>
    <xf numFmtId="0" fontId="12" fillId="8" borderId="0" xfId="1" applyFont="1" applyFill="1" applyAlignment="1">
      <alignment horizontal="left" vertical="center" wrapText="1"/>
    </xf>
    <xf numFmtId="0" fontId="18" fillId="8" borderId="13" xfId="1" applyFont="1" applyFill="1" applyBorder="1" applyAlignment="1">
      <alignment horizontal="center" vertical="center"/>
    </xf>
    <xf numFmtId="0" fontId="17" fillId="8" borderId="55" xfId="1" applyFont="1" applyFill="1" applyBorder="1" applyAlignment="1">
      <alignment horizontal="left" vertical="center"/>
    </xf>
    <xf numFmtId="0" fontId="17" fillId="8" borderId="43" xfId="1" applyFont="1" applyFill="1" applyBorder="1" applyAlignment="1">
      <alignment horizontal="left" vertical="center"/>
    </xf>
    <xf numFmtId="0" fontId="17" fillId="8" borderId="56" xfId="1" applyFont="1" applyFill="1" applyBorder="1" applyAlignment="1">
      <alignment horizontal="left" vertical="center"/>
    </xf>
    <xf numFmtId="0" fontId="17" fillId="8" borderId="52" xfId="1" applyFont="1" applyFill="1" applyBorder="1" applyAlignment="1">
      <alignment horizontal="left" vertical="center"/>
    </xf>
    <xf numFmtId="0" fontId="17" fillId="8" borderId="45" xfId="1" applyFont="1" applyFill="1" applyBorder="1" applyAlignment="1">
      <alignment horizontal="left" vertical="center"/>
    </xf>
    <xf numFmtId="0" fontId="17" fillId="8" borderId="53" xfId="1" applyFont="1" applyFill="1" applyBorder="1" applyAlignment="1">
      <alignment horizontal="left" vertical="center"/>
    </xf>
    <xf numFmtId="0" fontId="19" fillId="8" borderId="5" xfId="1" applyFont="1" applyFill="1" applyBorder="1" applyAlignment="1">
      <alignment horizontal="center" vertical="center"/>
    </xf>
    <xf numFmtId="0" fontId="19" fillId="8" borderId="44" xfId="1" applyFont="1" applyFill="1" applyBorder="1" applyAlignment="1">
      <alignment horizontal="center" vertical="center"/>
    </xf>
    <xf numFmtId="0" fontId="40" fillId="8" borderId="0" xfId="1" applyFont="1" applyFill="1" applyAlignment="1">
      <alignment horizontal="left" vertical="center" wrapText="1"/>
    </xf>
    <xf numFmtId="0" fontId="18" fillId="0" borderId="68" xfId="1" applyFont="1" applyBorder="1" applyAlignment="1">
      <alignment horizontal="right"/>
    </xf>
    <xf numFmtId="0" fontId="18" fillId="0" borderId="69" xfId="1" applyFont="1" applyBorder="1" applyAlignment="1">
      <alignment horizontal="right"/>
    </xf>
    <xf numFmtId="180" fontId="18" fillId="0" borderId="69" xfId="1" applyNumberFormat="1" applyFont="1" applyBorder="1" applyAlignment="1">
      <alignment horizontal="left"/>
    </xf>
    <xf numFmtId="180" fontId="18" fillId="0" borderId="70" xfId="1" applyNumberFormat="1" applyFont="1" applyBorder="1" applyAlignment="1">
      <alignment horizontal="left"/>
    </xf>
    <xf numFmtId="0" fontId="17" fillId="8" borderId="11" xfId="1" applyFont="1" applyFill="1" applyBorder="1" applyAlignment="1">
      <alignment horizontal="left" vertical="center" wrapText="1"/>
    </xf>
    <xf numFmtId="0" fontId="17" fillId="8" borderId="12" xfId="1" applyFont="1" applyFill="1" applyBorder="1" applyAlignment="1">
      <alignment horizontal="left" vertical="center" wrapText="1"/>
    </xf>
    <xf numFmtId="0" fontId="19" fillId="8" borderId="11" xfId="1" applyFont="1" applyFill="1" applyBorder="1" applyAlignment="1">
      <alignment horizontal="right" vertical="center" wrapText="1"/>
    </xf>
    <xf numFmtId="0" fontId="19" fillId="8" borderId="5" xfId="1" applyFont="1" applyFill="1" applyBorder="1" applyAlignment="1">
      <alignment horizontal="left" vertical="center"/>
    </xf>
    <xf numFmtId="0" fontId="19" fillId="8" borderId="6" xfId="1" applyFont="1" applyFill="1" applyBorder="1" applyAlignment="1">
      <alignment horizontal="left" vertical="center"/>
    </xf>
    <xf numFmtId="0" fontId="17" fillId="8" borderId="6" xfId="1" applyFont="1" applyFill="1" applyBorder="1" applyAlignment="1">
      <alignment horizontal="left" vertical="center" wrapText="1"/>
    </xf>
    <xf numFmtId="0" fontId="17" fillId="8" borderId="7" xfId="1" applyFont="1" applyFill="1" applyBorder="1" applyAlignment="1">
      <alignment horizontal="left" vertical="center" wrapText="1"/>
    </xf>
    <xf numFmtId="0" fontId="1" fillId="8" borderId="13" xfId="1" applyFont="1" applyFill="1" applyBorder="1" applyAlignment="1">
      <alignment horizontal="left" vertical="center"/>
    </xf>
    <xf numFmtId="0" fontId="1" fillId="8" borderId="18" xfId="1" applyFont="1" applyFill="1" applyBorder="1" applyAlignment="1">
      <alignment horizontal="left" vertical="center"/>
    </xf>
    <xf numFmtId="0" fontId="19" fillId="8" borderId="8" xfId="1" applyFont="1" applyFill="1" applyBorder="1" applyAlignment="1">
      <alignment horizontal="left" vertical="center"/>
    </xf>
    <xf numFmtId="0" fontId="17" fillId="8" borderId="9" xfId="1" applyFont="1" applyFill="1" applyBorder="1" applyAlignment="1">
      <alignment horizontal="left" vertical="center"/>
    </xf>
    <xf numFmtId="0" fontId="1" fillId="8" borderId="20" xfId="1" applyFont="1" applyFill="1" applyBorder="1" applyAlignment="1">
      <alignment horizontal="left" vertical="center"/>
    </xf>
    <xf numFmtId="0" fontId="1" fillId="8" borderId="13" xfId="1" applyFont="1" applyFill="1" applyBorder="1" applyAlignment="1">
      <alignment horizontal="center" vertical="center"/>
    </xf>
    <xf numFmtId="0" fontId="1" fillId="8" borderId="18" xfId="1" applyFont="1" applyFill="1" applyBorder="1" applyAlignment="1">
      <alignment horizontal="center" vertical="center"/>
    </xf>
    <xf numFmtId="0" fontId="19" fillId="8" borderId="20" xfId="1" applyFont="1" applyFill="1" applyBorder="1" applyAlignment="1">
      <alignment horizontal="center" vertical="center"/>
    </xf>
    <xf numFmtId="0" fontId="1" fillId="8" borderId="20" xfId="1" applyFont="1" applyFill="1" applyBorder="1" applyAlignment="1">
      <alignment horizontal="center" vertical="center"/>
    </xf>
    <xf numFmtId="0" fontId="1" fillId="8" borderId="21" xfId="1" applyFont="1" applyFill="1" applyBorder="1" applyAlignment="1">
      <alignment horizontal="center" vertical="center"/>
    </xf>
    <xf numFmtId="165" fontId="17" fillId="8" borderId="42" xfId="1" applyNumberFormat="1" applyFont="1" applyFill="1" applyBorder="1" applyAlignment="1">
      <alignment horizontal="center" vertical="center" wrapText="1"/>
    </xf>
    <xf numFmtId="165" fontId="17" fillId="8" borderId="4" xfId="1" applyNumberFormat="1" applyFont="1" applyFill="1" applyBorder="1" applyAlignment="1">
      <alignment horizontal="center" vertical="center" wrapText="1"/>
    </xf>
    <xf numFmtId="165" fontId="17" fillId="8" borderId="49" xfId="1" applyNumberFormat="1" applyFont="1" applyFill="1" applyBorder="1" applyAlignment="1">
      <alignment horizontal="center" vertical="center" wrapText="1"/>
    </xf>
    <xf numFmtId="199" fontId="17" fillId="8" borderId="52" xfId="1" applyNumberFormat="1" applyFont="1" applyFill="1" applyBorder="1" applyAlignment="1">
      <alignment horizontal="center" vertical="center" wrapText="1"/>
    </xf>
    <xf numFmtId="199" fontId="17" fillId="8" borderId="45" xfId="1" applyNumberFormat="1" applyFont="1" applyFill="1" applyBorder="1" applyAlignment="1">
      <alignment horizontal="center" vertical="center" wrapText="1"/>
    </xf>
    <xf numFmtId="199" fontId="17" fillId="8" borderId="54" xfId="1" applyNumberFormat="1" applyFont="1" applyFill="1" applyBorder="1" applyAlignment="1">
      <alignment horizontal="center" vertical="center" wrapText="1"/>
    </xf>
    <xf numFmtId="0" fontId="17" fillId="8" borderId="42" xfId="1" applyFont="1" applyFill="1" applyBorder="1" applyAlignment="1">
      <alignment horizontal="center" vertical="center"/>
    </xf>
    <xf numFmtId="0" fontId="17" fillId="8" borderId="4" xfId="1" applyFont="1" applyFill="1" applyBorder="1" applyAlignment="1">
      <alignment horizontal="center" vertical="center"/>
    </xf>
    <xf numFmtId="0" fontId="17" fillId="8" borderId="40" xfId="1" applyFont="1" applyFill="1" applyBorder="1" applyAlignment="1">
      <alignment horizontal="center" vertical="center"/>
    </xf>
    <xf numFmtId="0" fontId="17" fillId="8" borderId="52" xfId="1" applyFont="1" applyFill="1" applyBorder="1" applyAlignment="1">
      <alignment horizontal="center" vertical="center"/>
    </xf>
    <xf numFmtId="0" fontId="17" fillId="8" borderId="45" xfId="1" applyFont="1" applyFill="1" applyBorder="1" applyAlignment="1">
      <alignment horizontal="center" vertical="center"/>
    </xf>
    <xf numFmtId="0" fontId="17" fillId="8" borderId="53" xfId="1" applyFont="1" applyFill="1" applyBorder="1" applyAlignment="1">
      <alignment horizontal="center" vertical="center"/>
    </xf>
    <xf numFmtId="0" fontId="19" fillId="8" borderId="10" xfId="1" applyFont="1" applyFill="1" applyBorder="1" applyAlignment="1">
      <alignment horizontal="left" vertical="center"/>
    </xf>
    <xf numFmtId="0" fontId="19" fillId="8" borderId="17" xfId="1" applyFont="1" applyFill="1" applyBorder="1" applyAlignment="1">
      <alignment horizontal="center" vertical="center"/>
    </xf>
    <xf numFmtId="0" fontId="19" fillId="8" borderId="19" xfId="1" applyFont="1" applyFill="1" applyBorder="1" applyAlignment="1">
      <alignment horizontal="center" vertical="center"/>
    </xf>
    <xf numFmtId="0" fontId="17" fillId="8" borderId="14" xfId="1" applyFont="1" applyFill="1" applyBorder="1" applyAlignment="1">
      <alignment horizontal="center" vertical="center" shrinkToFit="1"/>
    </xf>
    <xf numFmtId="0" fontId="17" fillId="8" borderId="15" xfId="1" applyFont="1" applyFill="1" applyBorder="1" applyAlignment="1">
      <alignment horizontal="center" vertical="center" shrinkToFit="1"/>
    </xf>
    <xf numFmtId="0" fontId="17" fillId="8" borderId="17" xfId="1" applyFont="1" applyFill="1" applyBorder="1" applyAlignment="1">
      <alignment horizontal="center" vertical="center" shrinkToFit="1"/>
    </xf>
    <xf numFmtId="0" fontId="17" fillId="8" borderId="13" xfId="1" applyFont="1" applyFill="1" applyBorder="1" applyAlignment="1">
      <alignment horizontal="center" vertical="center" shrinkToFit="1"/>
    </xf>
    <xf numFmtId="165" fontId="17" fillId="8" borderId="33" xfId="1" applyNumberFormat="1" applyFont="1" applyFill="1" applyBorder="1" applyAlignment="1">
      <alignment horizontal="center" vertical="center" wrapText="1"/>
    </xf>
    <xf numFmtId="165" fontId="17" fillId="8" borderId="34" xfId="1" applyNumberFormat="1" applyFont="1" applyFill="1" applyBorder="1" applyAlignment="1">
      <alignment horizontal="center" vertical="center" wrapText="1"/>
    </xf>
    <xf numFmtId="165" fontId="17" fillId="8" borderId="60" xfId="1" applyNumberFormat="1" applyFont="1" applyFill="1" applyBorder="1" applyAlignment="1">
      <alignment horizontal="center" vertical="center" wrapText="1"/>
    </xf>
    <xf numFmtId="165" fontId="17" fillId="8" borderId="36" xfId="1" applyNumberFormat="1" applyFont="1" applyFill="1" applyBorder="1" applyAlignment="1">
      <alignment horizontal="center" vertical="center" wrapText="1"/>
    </xf>
    <xf numFmtId="165" fontId="17" fillId="8" borderId="3" xfId="1" applyNumberFormat="1" applyFont="1" applyFill="1" applyBorder="1" applyAlignment="1">
      <alignment horizontal="center" vertical="center" wrapText="1"/>
    </xf>
    <xf numFmtId="165" fontId="17" fillId="8" borderId="48" xfId="1" applyNumberFormat="1" applyFont="1" applyFill="1" applyBorder="1" applyAlignment="1">
      <alignment horizontal="center" vertical="center" wrapText="1"/>
    </xf>
    <xf numFmtId="0" fontId="17" fillId="8" borderId="58" xfId="1" applyFont="1" applyFill="1" applyBorder="1" applyAlignment="1">
      <alignment horizontal="center" vertical="center"/>
    </xf>
    <xf numFmtId="0" fontId="17" fillId="8" borderId="43" xfId="1" applyFont="1" applyFill="1" applyBorder="1" applyAlignment="1">
      <alignment horizontal="center" vertical="center"/>
    </xf>
    <xf numFmtId="0" fontId="19" fillId="8" borderId="0" xfId="1" applyFont="1" applyFill="1" applyAlignment="1">
      <alignment horizontal="justify" vertical="center" wrapText="1"/>
    </xf>
    <xf numFmtId="0" fontId="19" fillId="8" borderId="11" xfId="1" applyFont="1" applyFill="1" applyBorder="1" applyAlignment="1">
      <alignment horizontal="justify" vertical="center" wrapText="1"/>
    </xf>
    <xf numFmtId="0" fontId="17" fillId="8" borderId="36" xfId="1" applyFont="1" applyFill="1" applyBorder="1" applyAlignment="1">
      <alignment horizontal="left" vertical="center"/>
    </xf>
    <xf numFmtId="0" fontId="17" fillId="8" borderId="3" xfId="1" applyFont="1" applyFill="1" applyBorder="1" applyAlignment="1">
      <alignment horizontal="left" vertical="center"/>
    </xf>
    <xf numFmtId="0" fontId="17" fillId="8" borderId="40" xfId="1" applyFont="1" applyFill="1" applyBorder="1" applyAlignment="1">
      <alignment horizontal="left" vertical="center"/>
    </xf>
    <xf numFmtId="0" fontId="17" fillId="8" borderId="62" xfId="1" applyFont="1" applyFill="1" applyBorder="1" applyAlignment="1">
      <alignment horizontal="justify" vertical="center" wrapText="1"/>
    </xf>
    <xf numFmtId="0" fontId="17" fillId="8" borderId="34" xfId="1" applyFont="1" applyFill="1" applyBorder="1" applyAlignment="1">
      <alignment horizontal="justify" vertical="center" wrapText="1"/>
    </xf>
    <xf numFmtId="0" fontId="17" fillId="8" borderId="35" xfId="1" applyFont="1" applyFill="1" applyBorder="1" applyAlignment="1">
      <alignment horizontal="justify" vertical="center" wrapText="1"/>
    </xf>
    <xf numFmtId="0" fontId="17" fillId="8" borderId="47" xfId="1" applyFont="1" applyFill="1" applyBorder="1" applyAlignment="1">
      <alignment horizontal="justify" vertical="center" wrapText="1"/>
    </xf>
    <xf numFmtId="0" fontId="17" fillId="8" borderId="3" xfId="1" applyFont="1" applyFill="1" applyBorder="1" applyAlignment="1">
      <alignment horizontal="justify" vertical="center" wrapText="1"/>
    </xf>
    <xf numFmtId="0" fontId="17" fillId="8" borderId="37" xfId="1" applyFont="1" applyFill="1" applyBorder="1" applyAlignment="1">
      <alignment horizontal="justify" vertical="center" wrapText="1"/>
    </xf>
    <xf numFmtId="0" fontId="17" fillId="8" borderId="33" xfId="1" applyFont="1" applyFill="1" applyBorder="1" applyAlignment="1">
      <alignment horizontal="center" vertical="center"/>
    </xf>
    <xf numFmtId="0" fontId="17" fillId="8" borderId="34" xfId="1" applyFont="1" applyFill="1" applyBorder="1" applyAlignment="1">
      <alignment horizontal="center" vertical="center"/>
    </xf>
    <xf numFmtId="0" fontId="17" fillId="8" borderId="35" xfId="1" applyFont="1" applyFill="1" applyBorder="1" applyAlignment="1">
      <alignment horizontal="center" vertical="center"/>
    </xf>
    <xf numFmtId="0" fontId="17" fillId="8" borderId="36" xfId="1" applyFont="1" applyFill="1" applyBorder="1" applyAlignment="1">
      <alignment horizontal="center" vertical="center"/>
    </xf>
    <xf numFmtId="0" fontId="17" fillId="8" borderId="79" xfId="1" applyFont="1" applyFill="1" applyBorder="1" applyAlignment="1">
      <alignment horizontal="left" vertical="center"/>
    </xf>
    <xf numFmtId="0" fontId="17" fillId="8" borderId="59" xfId="1" applyFont="1" applyFill="1" applyBorder="1" applyAlignment="1">
      <alignment horizontal="left" vertical="center"/>
    </xf>
    <xf numFmtId="0" fontId="17" fillId="8" borderId="33" xfId="1" applyFont="1" applyFill="1" applyBorder="1" applyAlignment="1">
      <alignment horizontal="left" vertical="center" wrapText="1"/>
    </xf>
    <xf numFmtId="0" fontId="17" fillId="8" borderId="34" xfId="1" applyFont="1" applyFill="1" applyBorder="1" applyAlignment="1">
      <alignment horizontal="left" vertical="center" wrapText="1"/>
    </xf>
    <xf numFmtId="0" fontId="17" fillId="8" borderId="35" xfId="1" applyFont="1" applyFill="1" applyBorder="1" applyAlignment="1">
      <alignment horizontal="left" vertical="center" wrapText="1"/>
    </xf>
    <xf numFmtId="0" fontId="17" fillId="8" borderId="36" xfId="1" applyFont="1" applyFill="1" applyBorder="1" applyAlignment="1">
      <alignment horizontal="left" vertical="center" wrapText="1"/>
    </xf>
    <xf numFmtId="0" fontId="17" fillId="8" borderId="3" xfId="1" applyFont="1" applyFill="1" applyBorder="1" applyAlignment="1">
      <alignment horizontal="left" vertical="center" wrapText="1"/>
    </xf>
    <xf numFmtId="0" fontId="17" fillId="8" borderId="37" xfId="1" applyFont="1" applyFill="1" applyBorder="1" applyAlignment="1">
      <alignment horizontal="left" vertical="center" wrapText="1"/>
    </xf>
    <xf numFmtId="0" fontId="19" fillId="8" borderId="47" xfId="1" applyFont="1" applyFill="1" applyBorder="1" applyAlignment="1">
      <alignment horizontal="center" vertical="center"/>
    </xf>
    <xf numFmtId="0" fontId="18" fillId="8" borderId="0" xfId="1" applyFont="1" applyFill="1" applyAlignment="1">
      <alignment horizontal="center"/>
    </xf>
    <xf numFmtId="0" fontId="0" fillId="0" borderId="0" xfId="0" applyAlignment="1">
      <alignment horizontal="justify" vertical="center"/>
    </xf>
    <xf numFmtId="0" fontId="19" fillId="8" borderId="6" xfId="1" applyFont="1" applyFill="1" applyBorder="1" applyAlignment="1">
      <alignment horizontal="center" vertical="center"/>
    </xf>
    <xf numFmtId="0" fontId="19" fillId="8" borderId="7" xfId="1" applyFont="1" applyFill="1" applyBorder="1" applyAlignment="1">
      <alignment horizontal="center" vertical="center"/>
    </xf>
    <xf numFmtId="0" fontId="19" fillId="8" borderId="0" xfId="1" applyFont="1" applyFill="1" applyAlignment="1">
      <alignment horizontal="justify" vertical="center"/>
    </xf>
    <xf numFmtId="189" fontId="19" fillId="8" borderId="0" xfId="1" applyNumberFormat="1" applyFont="1" applyFill="1" applyAlignment="1">
      <alignment horizontal="center" vertical="center"/>
    </xf>
    <xf numFmtId="0" fontId="12" fillId="8" borderId="0" xfId="1" applyFont="1" applyFill="1" applyAlignment="1">
      <alignment horizontal="justify" vertical="center" wrapText="1"/>
    </xf>
    <xf numFmtId="0" fontId="17" fillId="8" borderId="7" xfId="1" applyFont="1" applyFill="1" applyBorder="1" applyAlignment="1">
      <alignment horizontal="center" vertical="center"/>
    </xf>
    <xf numFmtId="0" fontId="17" fillId="8" borderId="48" xfId="1" applyFont="1" applyFill="1" applyBorder="1" applyAlignment="1">
      <alignment horizontal="center" vertical="center"/>
    </xf>
    <xf numFmtId="2" fontId="16" fillId="8" borderId="62" xfId="1" applyNumberFormat="1" applyFont="1" applyFill="1" applyBorder="1" applyAlignment="1">
      <alignment horizontal="center" vertical="center" wrapText="1"/>
    </xf>
    <xf numFmtId="2" fontId="16" fillId="8" borderId="34" xfId="1" applyNumberFormat="1" applyFont="1" applyFill="1" applyBorder="1" applyAlignment="1">
      <alignment horizontal="center" vertical="center" wrapText="1"/>
    </xf>
    <xf numFmtId="2" fontId="16" fillId="8" borderId="60" xfId="1" applyNumberFormat="1" applyFont="1" applyFill="1" applyBorder="1" applyAlignment="1">
      <alignment horizontal="center" vertical="center" wrapText="1"/>
    </xf>
    <xf numFmtId="2" fontId="16" fillId="8" borderId="8" xfId="1" applyNumberFormat="1" applyFont="1" applyFill="1" applyBorder="1" applyAlignment="1">
      <alignment horizontal="center" vertical="center" wrapText="1"/>
    </xf>
    <xf numFmtId="2" fontId="16" fillId="8" borderId="0" xfId="1" applyNumberFormat="1" applyFont="1" applyFill="1" applyAlignment="1">
      <alignment horizontal="center" vertical="center" wrapText="1"/>
    </xf>
    <xf numFmtId="2" fontId="16" fillId="8" borderId="9" xfId="1" applyNumberFormat="1" applyFont="1" applyFill="1" applyBorder="1" applyAlignment="1">
      <alignment horizontal="center" vertical="center" wrapText="1"/>
    </xf>
    <xf numFmtId="2" fontId="16" fillId="8" borderId="10" xfId="1" applyNumberFormat="1" applyFont="1" applyFill="1" applyBorder="1" applyAlignment="1">
      <alignment horizontal="center" vertical="center" wrapText="1"/>
    </xf>
    <xf numFmtId="2" fontId="16" fillId="8" borderId="11" xfId="1" applyNumberFormat="1" applyFont="1" applyFill="1" applyBorder="1" applyAlignment="1">
      <alignment horizontal="center" vertical="center" wrapText="1"/>
    </xf>
    <xf numFmtId="2" fontId="16" fillId="8" borderId="12" xfId="1" applyNumberFormat="1" applyFont="1" applyFill="1" applyBorder="1" applyAlignment="1">
      <alignment horizontal="center" vertical="center" wrapText="1"/>
    </xf>
    <xf numFmtId="0" fontId="17" fillId="8" borderId="0" xfId="1" applyFont="1" applyFill="1" applyAlignment="1">
      <alignment horizontal="justify" vertical="center" wrapText="1"/>
    </xf>
    <xf numFmtId="0" fontId="12" fillId="8" borderId="0" xfId="1" applyFont="1" applyFill="1" applyAlignment="1">
      <alignment horizontal="center"/>
    </xf>
    <xf numFmtId="2" fontId="19" fillId="8" borderId="5" xfId="1" applyNumberFormat="1" applyFont="1" applyFill="1" applyBorder="1" applyAlignment="1">
      <alignment horizontal="center" vertical="center" wrapText="1"/>
    </xf>
    <xf numFmtId="2" fontId="19" fillId="8" borderId="6" xfId="1" applyNumberFormat="1" applyFont="1" applyFill="1" applyBorder="1" applyAlignment="1">
      <alignment horizontal="center" vertical="center" wrapText="1"/>
    </xf>
    <xf numFmtId="2" fontId="19" fillId="8" borderId="7" xfId="1" applyNumberFormat="1" applyFont="1" applyFill="1" applyBorder="1" applyAlignment="1">
      <alignment horizontal="center" vertical="center" wrapText="1"/>
    </xf>
    <xf numFmtId="2" fontId="19" fillId="8" borderId="9" xfId="1" applyNumberFormat="1" applyFont="1" applyFill="1" applyBorder="1" applyAlignment="1">
      <alignment horizontal="center" vertical="center" wrapText="1"/>
    </xf>
    <xf numFmtId="2" fontId="19" fillId="8" borderId="12" xfId="1" applyNumberFormat="1" applyFont="1" applyFill="1" applyBorder="1" applyAlignment="1">
      <alignment horizontal="center" vertical="center" wrapText="1"/>
    </xf>
  </cellXfs>
  <cellStyles count="3">
    <cellStyle name="Moeda" xfId="2" builtinId="4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jpeg"/><Relationship Id="rId1" Type="http://schemas.openxmlformats.org/officeDocument/2006/relationships/image" Target="../media/image4.png"/><Relationship Id="rId4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jpeg"/><Relationship Id="rId1" Type="http://schemas.openxmlformats.org/officeDocument/2006/relationships/image" Target="../media/image4.png"/><Relationship Id="rId4" Type="http://schemas.openxmlformats.org/officeDocument/2006/relationships/image" Target="../media/image1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617220</xdr:colOff>
      <xdr:row>0</xdr:row>
      <xdr:rowOff>76201</xdr:rowOff>
    </xdr:from>
    <xdr:to>
      <xdr:col>1</xdr:col>
      <xdr:colOff>1554480</xdr:colOff>
      <xdr:row>2</xdr:row>
      <xdr:rowOff>480023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7260" y="76201"/>
          <a:ext cx="937260" cy="9067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94211</xdr:colOff>
      <xdr:row>0</xdr:row>
      <xdr:rowOff>34637</xdr:rowOff>
    </xdr:from>
    <xdr:to>
      <xdr:col>4</xdr:col>
      <xdr:colOff>225137</xdr:colOff>
      <xdr:row>4</xdr:row>
      <xdr:rowOff>121227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11" y="34637"/>
          <a:ext cx="875608" cy="8052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1</xdr:row>
      <xdr:rowOff>38099</xdr:rowOff>
    </xdr:from>
    <xdr:to>
      <xdr:col>6</xdr:col>
      <xdr:colOff>93814</xdr:colOff>
      <xdr:row>7</xdr:row>
      <xdr:rowOff>68580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90499"/>
          <a:ext cx="1130134" cy="1089661"/>
        </a:xfrm>
        <a:prstGeom prst="rect">
          <a:avLst/>
        </a:prstGeom>
      </xdr:spPr>
    </xdr:pic>
    <xdr:clientData/>
  </xdr:twoCellAnchor>
  <xdr:twoCellAnchor editAs="oneCell">
    <xdr:from>
      <xdr:col>2</xdr:col>
      <xdr:colOff>198120</xdr:colOff>
      <xdr:row>41</xdr:row>
      <xdr:rowOff>144780</xdr:rowOff>
    </xdr:from>
    <xdr:to>
      <xdr:col>6</xdr:col>
      <xdr:colOff>206111</xdr:colOff>
      <xdr:row>46</xdr:row>
      <xdr:rowOff>144781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1567160"/>
          <a:ext cx="861431" cy="8305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121920</xdr:colOff>
      <xdr:row>3</xdr:row>
      <xdr:rowOff>38100</xdr:rowOff>
    </xdr:from>
    <xdr:to>
      <xdr:col>2</xdr:col>
      <xdr:colOff>520534</xdr:colOff>
      <xdr:row>8</xdr:row>
      <xdr:rowOff>175261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xmlns="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520" y="731520"/>
          <a:ext cx="1130134" cy="108966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3</xdr:row>
      <xdr:rowOff>3961</xdr:rowOff>
    </xdr:from>
    <xdr:to>
      <xdr:col>9</xdr:col>
      <xdr:colOff>236220</xdr:colOff>
      <xdr:row>12</xdr:row>
      <xdr:rowOff>7621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461161"/>
          <a:ext cx="2392680" cy="1291440"/>
        </a:xfrm>
        <a:prstGeom prst="rect">
          <a:avLst/>
        </a:prstGeom>
      </xdr:spPr>
    </xdr:pic>
    <xdr:clientData/>
  </xdr:twoCellAnchor>
  <xdr:twoCellAnchor editAs="oneCell">
    <xdr:from>
      <xdr:col>4</xdr:col>
      <xdr:colOff>48137</xdr:colOff>
      <xdr:row>50</xdr:row>
      <xdr:rowOff>30480</xdr:rowOff>
    </xdr:from>
    <xdr:to>
      <xdr:col>8</xdr:col>
      <xdr:colOff>69269</xdr:colOff>
      <xdr:row>56</xdr:row>
      <xdr:rowOff>101560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297" y="8359140"/>
          <a:ext cx="1057452" cy="10235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150</xdr:row>
      <xdr:rowOff>163830</xdr:rowOff>
    </xdr:from>
    <xdr:to>
      <xdr:col>8</xdr:col>
      <xdr:colOff>800119</xdr:colOff>
      <xdr:row>152</xdr:row>
      <xdr:rowOff>125730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xmlns="" id="{00000000-0008-0000-0700-000005000000}"/>
            </a:ext>
          </a:extLst>
        </xdr:cNvPr>
        <xdr:cNvSpPr txBox="1">
          <a:spLocks noChangeArrowheads="1"/>
        </xdr:cNvSpPr>
      </xdr:nvSpPr>
      <xdr:spPr bwMode="auto">
        <a:xfrm>
          <a:off x="0" y="24982170"/>
          <a:ext cx="5623579" cy="29718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pt-BR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Obs.: Caso a embarcação opere nas duas Áreas de Navegação (1 e 2), deverá ser utilizado na expressão acima o valor da BL calculada para Área 2.</a:t>
          </a:r>
        </a:p>
      </xdr:txBody>
    </xdr:sp>
    <xdr:clientData/>
  </xdr:twoCellAnchor>
  <xdr:twoCellAnchor>
    <xdr:from>
      <xdr:col>0</xdr:col>
      <xdr:colOff>9525</xdr:colOff>
      <xdr:row>158</xdr:row>
      <xdr:rowOff>95250</xdr:rowOff>
    </xdr:from>
    <xdr:to>
      <xdr:col>8</xdr:col>
      <xdr:colOff>800108</xdr:colOff>
      <xdr:row>160</xdr:row>
      <xdr:rowOff>85725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xmlns="" id="{00000000-0008-0000-0700-000006000000}"/>
            </a:ext>
          </a:extLst>
        </xdr:cNvPr>
        <xdr:cNvSpPr txBox="1">
          <a:spLocks noChangeArrowheads="1"/>
        </xdr:cNvSpPr>
      </xdr:nvSpPr>
      <xdr:spPr bwMode="auto">
        <a:xfrm>
          <a:off x="9525" y="26254710"/>
          <a:ext cx="5614043" cy="32575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pt-BR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(Convenção de sinais : positivo quando a margem superior da Linha do Convés se encontrar acima da interseção; negativo quando a margem superior da Linha de Convés se encontrar abaixo).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148</xdr:row>
          <xdr:rowOff>104775</xdr:rowOff>
        </xdr:from>
        <xdr:to>
          <xdr:col>1</xdr:col>
          <xdr:colOff>161925</xdr:colOff>
          <xdr:row>150</xdr:row>
          <xdr:rowOff>123825</xdr:rowOff>
        </xdr:to>
        <xdr:sp macro="" textlink="">
          <xdr:nvSpPr>
            <xdr:cNvPr id="10242" name="Object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xmlns="" id="{00000000-0008-0000-07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91440</xdr:colOff>
      <xdr:row>2</xdr:row>
      <xdr:rowOff>26129</xdr:rowOff>
    </xdr:from>
    <xdr:to>
      <xdr:col>1</xdr:col>
      <xdr:colOff>594360</xdr:colOff>
      <xdr:row>8</xdr:row>
      <xdr:rowOff>121921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xmlns="" id="{00000000-0008-0000-0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529049"/>
          <a:ext cx="1219200" cy="123879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3</xdr:row>
      <xdr:rowOff>3961</xdr:rowOff>
    </xdr:from>
    <xdr:to>
      <xdr:col>9</xdr:col>
      <xdr:colOff>236220</xdr:colOff>
      <xdr:row>10</xdr:row>
      <xdr:rowOff>121921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461161"/>
          <a:ext cx="2392680" cy="1291440"/>
        </a:xfrm>
        <a:prstGeom prst="rect">
          <a:avLst/>
        </a:prstGeom>
      </xdr:spPr>
    </xdr:pic>
    <xdr:clientData/>
  </xdr:twoCellAnchor>
  <xdr:twoCellAnchor editAs="oneCell">
    <xdr:from>
      <xdr:col>4</xdr:col>
      <xdr:colOff>48137</xdr:colOff>
      <xdr:row>49</xdr:row>
      <xdr:rowOff>30480</xdr:rowOff>
    </xdr:from>
    <xdr:to>
      <xdr:col>8</xdr:col>
      <xdr:colOff>69269</xdr:colOff>
      <xdr:row>55</xdr:row>
      <xdr:rowOff>101560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537" y="8648700"/>
          <a:ext cx="1057452" cy="1023580"/>
        </a:xfrm>
        <a:prstGeom prst="rect">
          <a:avLst/>
        </a:prstGeom>
      </xdr:spPr>
    </xdr:pic>
    <xdr:clientData/>
  </xdr:twoCellAnchor>
  <xdr:twoCellAnchor editAs="oneCell">
    <xdr:from>
      <xdr:col>36</xdr:col>
      <xdr:colOff>8602</xdr:colOff>
      <xdr:row>28</xdr:row>
      <xdr:rowOff>30481</xdr:rowOff>
    </xdr:from>
    <xdr:to>
      <xdr:col>56</xdr:col>
      <xdr:colOff>127168</xdr:colOff>
      <xdr:row>35</xdr:row>
      <xdr:rowOff>76201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92582" y="4808221"/>
          <a:ext cx="3509466" cy="1112520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</xdr:colOff>
      <xdr:row>28</xdr:row>
      <xdr:rowOff>99061</xdr:rowOff>
    </xdr:from>
    <xdr:to>
      <xdr:col>20</xdr:col>
      <xdr:colOff>249631</xdr:colOff>
      <xdr:row>36</xdr:row>
      <xdr:rowOff>7621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xmlns="" id="{00000000-0008-0000-08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0392" b="32450"/>
        <a:stretch/>
      </xdr:blipFill>
      <xdr:spPr>
        <a:xfrm>
          <a:off x="1706880" y="4876801"/>
          <a:ext cx="3587191" cy="112776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141121</xdr:rowOff>
    </xdr:from>
    <xdr:to>
      <xdr:col>9</xdr:col>
      <xdr:colOff>220980</xdr:colOff>
      <xdr:row>12</xdr:row>
      <xdr:rowOff>53341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45921"/>
          <a:ext cx="2392680" cy="1291440"/>
        </a:xfrm>
        <a:prstGeom prst="rect">
          <a:avLst/>
        </a:prstGeom>
      </xdr:spPr>
    </xdr:pic>
    <xdr:clientData/>
  </xdr:twoCellAnchor>
  <xdr:twoCellAnchor editAs="oneCell">
    <xdr:from>
      <xdr:col>4</xdr:col>
      <xdr:colOff>48137</xdr:colOff>
      <xdr:row>59</xdr:row>
      <xdr:rowOff>30480</xdr:rowOff>
    </xdr:from>
    <xdr:to>
      <xdr:col>8</xdr:col>
      <xdr:colOff>99749</xdr:colOff>
      <xdr:row>65</xdr:row>
      <xdr:rowOff>101560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xmlns="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537" y="8648700"/>
          <a:ext cx="1057452" cy="102358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</xdr:colOff>
      <xdr:row>0</xdr:row>
      <xdr:rowOff>53340</xdr:rowOff>
    </xdr:from>
    <xdr:to>
      <xdr:col>10</xdr:col>
      <xdr:colOff>68580</xdr:colOff>
      <xdr:row>9</xdr:row>
      <xdr:rowOff>48041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05740"/>
          <a:ext cx="2263140" cy="1221521"/>
        </a:xfrm>
        <a:prstGeom prst="rect">
          <a:avLst/>
        </a:prstGeom>
      </xdr:spPr>
    </xdr:pic>
    <xdr:clientData/>
  </xdr:twoCellAnchor>
  <xdr:twoCellAnchor editAs="oneCell">
    <xdr:from>
      <xdr:col>4</xdr:col>
      <xdr:colOff>48137</xdr:colOff>
      <xdr:row>53</xdr:row>
      <xdr:rowOff>30480</xdr:rowOff>
    </xdr:from>
    <xdr:to>
      <xdr:col>8</xdr:col>
      <xdr:colOff>99749</xdr:colOff>
      <xdr:row>59</xdr:row>
      <xdr:rowOff>101560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537" y="8648700"/>
          <a:ext cx="1057452" cy="1023580"/>
        </a:xfrm>
        <a:prstGeom prst="rect">
          <a:avLst/>
        </a:prstGeom>
      </xdr:spPr>
    </xdr:pic>
    <xdr:clientData/>
  </xdr:twoCellAnchor>
  <xdr:twoCellAnchor editAs="oneCell">
    <xdr:from>
      <xdr:col>31</xdr:col>
      <xdr:colOff>60961</xdr:colOff>
      <xdr:row>5</xdr:row>
      <xdr:rowOff>66438</xdr:rowOff>
    </xdr:from>
    <xdr:to>
      <xdr:col>44</xdr:col>
      <xdr:colOff>91441</xdr:colOff>
      <xdr:row>18</xdr:row>
      <xdr:rowOff>30833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xmlns="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02881" y="866538"/>
          <a:ext cx="2499360" cy="1945595"/>
        </a:xfrm>
        <a:prstGeom prst="rect">
          <a:avLst/>
        </a:prstGeom>
      </xdr:spPr>
    </xdr:pic>
    <xdr:clientData/>
  </xdr:twoCellAnchor>
  <xdr:twoCellAnchor editAs="oneCell">
    <xdr:from>
      <xdr:col>31</xdr:col>
      <xdr:colOff>41392</xdr:colOff>
      <xdr:row>18</xdr:row>
      <xdr:rowOff>137160</xdr:rowOff>
    </xdr:from>
    <xdr:to>
      <xdr:col>44</xdr:col>
      <xdr:colOff>118761</xdr:colOff>
      <xdr:row>38</xdr:row>
      <xdr:rowOff>36438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xmlns="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83312" y="2918460"/>
          <a:ext cx="2546249" cy="378547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</xdr:colOff>
      <xdr:row>0</xdr:row>
      <xdr:rowOff>53340</xdr:rowOff>
    </xdr:from>
    <xdr:to>
      <xdr:col>10</xdr:col>
      <xdr:colOff>68580</xdr:colOff>
      <xdr:row>9</xdr:row>
      <xdr:rowOff>48041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" y="53340"/>
          <a:ext cx="2143125" cy="1213901"/>
        </a:xfrm>
        <a:prstGeom prst="rect">
          <a:avLst/>
        </a:prstGeom>
      </xdr:spPr>
    </xdr:pic>
    <xdr:clientData/>
  </xdr:twoCellAnchor>
  <xdr:twoCellAnchor editAs="oneCell">
    <xdr:from>
      <xdr:col>4</xdr:col>
      <xdr:colOff>48137</xdr:colOff>
      <xdr:row>49</xdr:row>
      <xdr:rowOff>30480</xdr:rowOff>
    </xdr:from>
    <xdr:to>
      <xdr:col>8</xdr:col>
      <xdr:colOff>99749</xdr:colOff>
      <xdr:row>55</xdr:row>
      <xdr:rowOff>101560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4437" y="8755380"/>
          <a:ext cx="1004112" cy="102358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182880</xdr:colOff>
      <xdr:row>40</xdr:row>
      <xdr:rowOff>60960</xdr:rowOff>
    </xdr:from>
    <xdr:to>
      <xdr:col>8</xdr:col>
      <xdr:colOff>204012</xdr:colOff>
      <xdr:row>46</xdr:row>
      <xdr:rowOff>132040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xmlns="" id="{00000000-0008-0000-0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2040" y="7764780"/>
          <a:ext cx="1057452" cy="10235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naldo\c\TRABALHOS\VERIFICA&#199;&#213;ES\M-ALASMAR\NArqBL-%20M%20ALASMA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AS%20-%20Servidor\AARMADOR\1MODELO\1&#218;NICO%20MODELO%20&#218;NICO&#174;%20-%20by%20Alceu\CARQ%20-%20201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11\Documents\PROCESSO%20-%20Amazon%20Naval%20-%20Certificadora\Documentos%20-%20Neto\Planilha%20Geral%20-%20Certificados%20-%20Amaz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 de Entrada"/>
      <sheetName val="Arq L&gt;24"/>
      <sheetName val="Arq L&lt;=24"/>
      <sheetName val="BL"/>
    </sheetNames>
    <sheetDataSet>
      <sheetData sheetId="0" refreshError="1">
        <row r="12">
          <cell r="D12" t="str">
            <v>M ALASMAR</v>
          </cell>
        </row>
        <row r="13">
          <cell r="D13" t="str">
            <v>RAM - Automação e Controle</v>
          </cell>
        </row>
        <row r="14">
          <cell r="D14" t="str">
            <v>Pontoon Construções Náuticas</v>
          </cell>
        </row>
        <row r="15">
          <cell r="A15" t="str">
            <v>Número do Casco:</v>
          </cell>
          <cell r="D15" t="str">
            <v>-</v>
          </cell>
        </row>
        <row r="16">
          <cell r="D16" t="str">
            <v>Igaraçu do Tietê</v>
          </cell>
        </row>
        <row r="17">
          <cell r="D17">
            <v>2007</v>
          </cell>
        </row>
        <row r="18">
          <cell r="D18" t="str">
            <v>Aço</v>
          </cell>
        </row>
        <row r="19">
          <cell r="D19" t="str">
            <v>Passageiros</v>
          </cell>
        </row>
        <row r="20">
          <cell r="D20" t="str">
            <v>Passageiros</v>
          </cell>
        </row>
        <row r="21">
          <cell r="D21" t="str">
            <v>Barra Bonita - SP</v>
          </cell>
        </row>
        <row r="22">
          <cell r="D22" t="str">
            <v>Área 1</v>
          </cell>
        </row>
        <row r="23">
          <cell r="D23" t="str">
            <v>À ser inscrita</v>
          </cell>
        </row>
        <row r="24">
          <cell r="D24" t="str">
            <v>À ser fornecido</v>
          </cell>
        </row>
        <row r="25">
          <cell r="D25" t="str">
            <v>Narq - Nbl 201/07</v>
          </cell>
        </row>
        <row r="30">
          <cell r="D30">
            <v>17.359000000000002</v>
          </cell>
        </row>
        <row r="32">
          <cell r="D32">
            <v>1.9</v>
          </cell>
        </row>
        <row r="33">
          <cell r="D33">
            <v>5.4</v>
          </cell>
        </row>
        <row r="34">
          <cell r="D34">
            <v>8.2940000000000005</v>
          </cell>
        </row>
        <row r="35">
          <cell r="D35">
            <v>18.287300000000002</v>
          </cell>
        </row>
        <row r="39">
          <cell r="C39">
            <v>0.5</v>
          </cell>
          <cell r="G39">
            <v>0.85</v>
          </cell>
        </row>
        <row r="41">
          <cell r="D41">
            <v>100</v>
          </cell>
        </row>
        <row r="42">
          <cell r="D42">
            <v>98</v>
          </cell>
        </row>
        <row r="43">
          <cell r="D43">
            <v>2</v>
          </cell>
        </row>
        <row r="45">
          <cell r="D45">
            <v>4</v>
          </cell>
        </row>
        <row r="49">
          <cell r="D49" t="str">
            <v>xxxxxxxx</v>
          </cell>
        </row>
        <row r="50">
          <cell r="D50" t="str">
            <v>xxxxxxxx</v>
          </cell>
        </row>
        <row r="51">
          <cell r="D51" t="str">
            <v>xxxxxxxx</v>
          </cell>
        </row>
        <row r="52">
          <cell r="D52" t="str">
            <v>xxxxxxxx</v>
          </cell>
        </row>
        <row r="53">
          <cell r="D53" t="str">
            <v>Não</v>
          </cell>
        </row>
        <row r="54">
          <cell r="D54" t="str">
            <v>Não</v>
          </cell>
        </row>
        <row r="60">
          <cell r="D60" t="str">
            <v>Araçatuba-SP, 02 de Agosto de 2007.</v>
          </cell>
        </row>
      </sheetData>
      <sheetData sheetId="1" refreshError="1">
        <row r="57">
          <cell r="C57">
            <v>1264</v>
          </cell>
        </row>
        <row r="85">
          <cell r="C85">
            <v>379</v>
          </cell>
        </row>
      </sheetData>
      <sheetData sheetId="2"/>
      <sheetData sheetId="3" refreshError="1">
        <row r="27">
          <cell r="D27">
            <v>0.118415639524</v>
          </cell>
        </row>
        <row r="68">
          <cell r="D68">
            <v>1.90794</v>
          </cell>
        </row>
        <row r="74">
          <cell r="D74">
            <v>0</v>
          </cell>
        </row>
        <row r="92">
          <cell r="C92">
            <v>78.746400283460005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 entrada"/>
      <sheetName val="CNARQ"/>
      <sheetName val="CNARQ - PROVISÓRIO-CONDICIONAL"/>
      <sheetName val="RVARQ"/>
      <sheetName val="ARQ L &gt; 24"/>
      <sheetName val="ARQ L &lt; 24"/>
    </sheetNames>
    <sheetDataSet>
      <sheetData sheetId="0">
        <row r="31">
          <cell r="D31">
            <v>0</v>
          </cell>
        </row>
      </sheetData>
      <sheetData sheetId="1"/>
      <sheetData sheetId="2"/>
      <sheetData sheetId="3"/>
      <sheetData sheetId="4">
        <row r="60">
          <cell r="D60" t="e">
            <v>#NUM!</v>
          </cell>
        </row>
      </sheetData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 entrada"/>
      <sheetName val=";"/>
      <sheetName val="CSN"/>
      <sheetName val="RVS"/>
      <sheetName val="RVE|RVF|RVI|CE"/>
      <sheetName val="."/>
      <sheetName val="CNBL"/>
      <sheetName val="RVE|RVA|CE"/>
      <sheetName val="RABL"/>
      <sheetName val="Notas de BL"/>
      <sheetName val=","/>
      <sheetName val="CNARQ"/>
      <sheetName val="RVARQ|CE"/>
      <sheetName val="L &gt; ou = 24"/>
      <sheetName val="L &lt; 24"/>
    </sheetNames>
    <sheetDataSet>
      <sheetData sheetId="0">
        <row r="13">
          <cell r="D13" t="str">
            <v>Empurrador</v>
          </cell>
        </row>
        <row r="15">
          <cell r="D15" t="str">
            <v>Área 2</v>
          </cell>
        </row>
        <row r="32">
          <cell r="G32">
            <v>1.4019999999999999</v>
          </cell>
        </row>
        <row r="39">
          <cell r="H39">
            <v>0</v>
          </cell>
        </row>
        <row r="40">
          <cell r="D40">
            <v>0</v>
          </cell>
        </row>
        <row r="52">
          <cell r="D52" t="str">
            <v>B</v>
          </cell>
        </row>
        <row r="54">
          <cell r="E54" t="str">
            <v/>
          </cell>
        </row>
        <row r="55">
          <cell r="C55">
            <v>33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  <wetp:taskpane dockstate="right" visibility="0" width="525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BD1C4D3-E4E7-4166-AA7D-A00FE6ABF225}">
  <we:reference id="wa104051163" version="1.2.0.3" store="pt-BR" storeType="OMEX"/>
  <we:alternateReferences>
    <we:reference id="wa104051163" version="1.2.0.3" store="wa104051163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F0775D61-D5C4-4B55-9E01-64B5578D8902}">
  <we:reference id="wa200004687" version="1.0.0.5" store="pt-BR" storeType="OMEX"/>
  <we:alternateReferences>
    <we:reference id="WA200004687" version="1.0.0.5" store="WA20000468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comments" Target="../comments1.xml"/><Relationship Id="rId5" Type="http://schemas.openxmlformats.org/officeDocument/2006/relationships/image" Target="../media/image6.emf"/><Relationship Id="rId4" Type="http://schemas.openxmlformats.org/officeDocument/2006/relationships/oleObject" Target="../embeddings/oleObject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Q73"/>
  <sheetViews>
    <sheetView view="pageBreakPreview" topLeftCell="A68" zoomScale="115" zoomScaleNormal="70" zoomScaleSheetLayoutView="115" workbookViewId="0">
      <selection activeCell="F76" sqref="F76"/>
    </sheetView>
  </sheetViews>
  <sheetFormatPr defaultColWidth="8.85546875" defaultRowHeight="12" x14ac:dyDescent="0.25"/>
  <cols>
    <col min="1" max="1" width="3.42578125" style="5" customWidth="1"/>
    <col min="2" max="2" width="27.85546875" style="5" customWidth="1"/>
    <col min="3" max="8" width="10.85546875" style="5" customWidth="1"/>
    <col min="9" max="16" width="8.85546875" style="5"/>
    <col min="17" max="17" width="9.28515625" style="5" bestFit="1" customWidth="1"/>
    <col min="18" max="16384" width="8.85546875" style="5"/>
  </cols>
  <sheetData>
    <row r="1" spans="1:8" ht="20.100000000000001" customHeight="1" x14ac:dyDescent="0.25">
      <c r="B1" s="384"/>
      <c r="C1" s="377" t="s">
        <v>0</v>
      </c>
      <c r="D1" s="378"/>
      <c r="E1" s="378"/>
      <c r="F1" s="378"/>
      <c r="G1" s="378"/>
      <c r="H1" s="378"/>
    </row>
    <row r="2" spans="1:8" ht="20.100000000000001" customHeight="1" x14ac:dyDescent="0.25">
      <c r="B2" s="385"/>
      <c r="C2" s="377"/>
      <c r="D2" s="378"/>
      <c r="E2" s="378"/>
      <c r="F2" s="378"/>
      <c r="G2" s="378"/>
      <c r="H2" s="378"/>
    </row>
    <row r="3" spans="1:8" ht="42.6" customHeight="1" thickBot="1" x14ac:dyDescent="0.3">
      <c r="B3" s="386"/>
      <c r="C3" s="377"/>
      <c r="D3" s="378"/>
      <c r="E3" s="378"/>
      <c r="F3" s="378"/>
      <c r="G3" s="378"/>
      <c r="H3" s="378"/>
    </row>
    <row r="4" spans="1:8" ht="20.100000000000001" customHeight="1" thickBot="1" x14ac:dyDescent="0.3"/>
    <row r="5" spans="1:8" ht="29.45" customHeight="1" thickBot="1" x14ac:dyDescent="0.3">
      <c r="B5" s="3" t="s">
        <v>1</v>
      </c>
      <c r="C5" s="387" t="s">
        <v>49</v>
      </c>
      <c r="D5" s="388"/>
      <c r="E5" s="389"/>
      <c r="F5" s="379" t="s">
        <v>2</v>
      </c>
      <c r="G5" s="378"/>
      <c r="H5" s="378"/>
    </row>
    <row r="6" spans="1:8" ht="20.100000000000001" customHeight="1" x14ac:dyDescent="0.25">
      <c r="B6" s="380" t="s">
        <v>43</v>
      </c>
      <c r="C6" s="381"/>
      <c r="D6" s="381"/>
      <c r="E6" s="381"/>
      <c r="F6" s="381"/>
      <c r="G6" s="381"/>
      <c r="H6" s="381"/>
    </row>
    <row r="7" spans="1:8" ht="20.100000000000001" customHeight="1" x14ac:dyDescent="0.25">
      <c r="A7" s="1" t="s">
        <v>15</v>
      </c>
      <c r="B7" s="160" t="s">
        <v>3</v>
      </c>
      <c r="C7" s="383" t="s">
        <v>510</v>
      </c>
      <c r="D7" s="383"/>
      <c r="E7" s="383"/>
      <c r="F7" s="382" t="s">
        <v>4</v>
      </c>
      <c r="G7" s="382"/>
      <c r="H7" s="382"/>
    </row>
    <row r="8" spans="1:8" ht="20.100000000000001" customHeight="1" x14ac:dyDescent="0.25">
      <c r="A8" s="1" t="s">
        <v>16</v>
      </c>
      <c r="B8" s="160" t="s">
        <v>5</v>
      </c>
      <c r="C8" s="383" t="s">
        <v>511</v>
      </c>
      <c r="D8" s="383"/>
      <c r="E8" s="383"/>
      <c r="F8" s="382" t="s">
        <v>6</v>
      </c>
      <c r="G8" s="382"/>
      <c r="H8" s="382"/>
    </row>
    <row r="9" spans="1:8" ht="20.100000000000001" customHeight="1" x14ac:dyDescent="0.25">
      <c r="A9" s="1" t="s">
        <v>17</v>
      </c>
      <c r="B9" s="160" t="s">
        <v>32</v>
      </c>
      <c r="C9" s="383" t="s">
        <v>366</v>
      </c>
      <c r="D9" s="383"/>
      <c r="E9" s="383"/>
      <c r="F9" s="382"/>
      <c r="G9" s="382"/>
      <c r="H9" s="382"/>
    </row>
    <row r="10" spans="1:8" ht="20.100000000000001" customHeight="1" x14ac:dyDescent="0.25">
      <c r="A10" s="1"/>
      <c r="B10" s="160" t="s">
        <v>32</v>
      </c>
      <c r="C10" s="383" t="s">
        <v>75</v>
      </c>
      <c r="D10" s="383"/>
      <c r="E10" s="383"/>
      <c r="F10" s="382"/>
      <c r="G10" s="382"/>
      <c r="H10" s="382"/>
    </row>
    <row r="11" spans="1:8" ht="20.100000000000001" customHeight="1" x14ac:dyDescent="0.25">
      <c r="A11" s="1" t="s">
        <v>18</v>
      </c>
      <c r="B11" s="160" t="s">
        <v>26</v>
      </c>
      <c r="C11" s="383" t="s">
        <v>511</v>
      </c>
      <c r="D11" s="383"/>
      <c r="E11" s="383"/>
      <c r="F11" s="382"/>
      <c r="G11" s="382"/>
      <c r="H11" s="382"/>
    </row>
    <row r="12" spans="1:8" ht="20.100000000000001" customHeight="1" x14ac:dyDescent="0.25">
      <c r="A12" s="1" t="s">
        <v>19</v>
      </c>
      <c r="B12" s="160" t="s">
        <v>27</v>
      </c>
      <c r="C12" s="383" t="s">
        <v>367</v>
      </c>
      <c r="D12" s="383"/>
      <c r="E12" s="383"/>
      <c r="F12" s="382"/>
      <c r="G12" s="382"/>
      <c r="H12" s="382"/>
    </row>
    <row r="13" spans="1:8" ht="20.100000000000001" customHeight="1" x14ac:dyDescent="0.25">
      <c r="A13" s="1" t="s">
        <v>20</v>
      </c>
      <c r="B13" s="160" t="s">
        <v>28</v>
      </c>
      <c r="C13" s="383" t="s">
        <v>512</v>
      </c>
      <c r="D13" s="383"/>
      <c r="E13" s="383"/>
      <c r="F13" s="382"/>
      <c r="G13" s="382"/>
      <c r="H13" s="382"/>
    </row>
    <row r="14" spans="1:8" ht="20.100000000000001" customHeight="1" x14ac:dyDescent="0.25">
      <c r="A14" s="1" t="s">
        <v>21</v>
      </c>
      <c r="B14" s="160" t="s">
        <v>29</v>
      </c>
      <c r="C14" s="383">
        <v>2025</v>
      </c>
      <c r="D14" s="383"/>
      <c r="E14" s="383"/>
      <c r="F14" s="382"/>
      <c r="G14" s="382"/>
      <c r="H14" s="382"/>
    </row>
    <row r="15" spans="1:8" ht="20.100000000000001" customHeight="1" x14ac:dyDescent="0.25">
      <c r="A15" s="1" t="s">
        <v>22</v>
      </c>
      <c r="B15" s="160" t="s">
        <v>12</v>
      </c>
      <c r="C15" s="383" t="s">
        <v>513</v>
      </c>
      <c r="D15" s="383"/>
      <c r="E15" s="383"/>
      <c r="F15" s="382" t="s">
        <v>13</v>
      </c>
      <c r="G15" s="382"/>
      <c r="H15" s="382"/>
    </row>
    <row r="16" spans="1:8" ht="20.100000000000001" customHeight="1" x14ac:dyDescent="0.25">
      <c r="A16" s="1" t="s">
        <v>23</v>
      </c>
      <c r="B16" s="160" t="s">
        <v>7</v>
      </c>
      <c r="C16" s="383" t="s">
        <v>514</v>
      </c>
      <c r="D16" s="383"/>
      <c r="E16" s="383"/>
      <c r="F16" s="382" t="s">
        <v>8</v>
      </c>
      <c r="G16" s="382"/>
      <c r="H16" s="382"/>
    </row>
    <row r="17" spans="1:8" ht="20.100000000000001" customHeight="1" x14ac:dyDescent="0.25">
      <c r="A17" s="1" t="s">
        <v>24</v>
      </c>
      <c r="B17" s="160" t="s">
        <v>30</v>
      </c>
      <c r="C17" s="383" t="s">
        <v>515</v>
      </c>
      <c r="D17" s="383"/>
      <c r="E17" s="383"/>
      <c r="F17" s="382"/>
      <c r="G17" s="382"/>
      <c r="H17" s="382"/>
    </row>
    <row r="18" spans="1:8" ht="20.100000000000001" customHeight="1" x14ac:dyDescent="0.25">
      <c r="A18" s="1" t="s">
        <v>35</v>
      </c>
      <c r="B18" s="160" t="s">
        <v>9</v>
      </c>
      <c r="C18" s="383" t="s">
        <v>76</v>
      </c>
      <c r="D18" s="383"/>
      <c r="E18" s="383"/>
      <c r="F18" s="382" t="s">
        <v>33</v>
      </c>
      <c r="G18" s="382"/>
      <c r="H18" s="382"/>
    </row>
    <row r="19" spans="1:8" ht="20.100000000000001" customHeight="1" x14ac:dyDescent="0.25">
      <c r="A19" s="1" t="s">
        <v>36</v>
      </c>
      <c r="B19" s="160" t="s">
        <v>31</v>
      </c>
      <c r="C19" s="383" t="s">
        <v>25</v>
      </c>
      <c r="D19" s="383"/>
      <c r="E19" s="383"/>
      <c r="F19" s="382" t="s">
        <v>34</v>
      </c>
      <c r="G19" s="382"/>
      <c r="H19" s="382"/>
    </row>
    <row r="20" spans="1:8" ht="20.100000000000001" customHeight="1" x14ac:dyDescent="0.25">
      <c r="A20" s="1" t="s">
        <v>37</v>
      </c>
      <c r="B20" s="160" t="s">
        <v>133</v>
      </c>
      <c r="C20" s="383" t="s">
        <v>367</v>
      </c>
      <c r="D20" s="383"/>
      <c r="E20" s="383"/>
      <c r="F20" s="382" t="s">
        <v>134</v>
      </c>
      <c r="G20" s="382"/>
      <c r="H20" s="382"/>
    </row>
    <row r="21" spans="1:8" ht="20.100000000000001" customHeight="1" x14ac:dyDescent="0.25">
      <c r="A21" s="159"/>
      <c r="B21" s="393" t="s">
        <v>44</v>
      </c>
      <c r="C21" s="394"/>
      <c r="D21" s="394"/>
      <c r="E21" s="394"/>
      <c r="F21" s="394"/>
    </row>
    <row r="22" spans="1:8" ht="20.100000000000001" customHeight="1" x14ac:dyDescent="0.25">
      <c r="A22" s="4" t="s">
        <v>37</v>
      </c>
      <c r="B22" s="6" t="s">
        <v>47</v>
      </c>
      <c r="C22" s="390">
        <v>18.559999999999999</v>
      </c>
      <c r="D22" s="391"/>
      <c r="E22" s="392"/>
      <c r="F22" s="382" t="s">
        <v>10</v>
      </c>
      <c r="G22" s="382"/>
      <c r="H22" s="382"/>
    </row>
    <row r="23" spans="1:8" ht="20.100000000000001" customHeight="1" x14ac:dyDescent="0.25">
      <c r="A23" s="4" t="s">
        <v>38</v>
      </c>
      <c r="B23" s="6" t="s">
        <v>54</v>
      </c>
      <c r="C23" s="390">
        <v>18.559999999999999</v>
      </c>
      <c r="D23" s="391"/>
      <c r="E23" s="392"/>
      <c r="F23" s="382" t="s">
        <v>11</v>
      </c>
      <c r="G23" s="382"/>
      <c r="H23" s="382"/>
    </row>
    <row r="24" spans="1:8" ht="20.100000000000001" customHeight="1" x14ac:dyDescent="0.25">
      <c r="A24" s="4" t="s">
        <v>39</v>
      </c>
      <c r="B24" s="6" t="s">
        <v>52</v>
      </c>
      <c r="C24" s="390">
        <v>16.021000000000001</v>
      </c>
      <c r="D24" s="391"/>
      <c r="E24" s="392"/>
      <c r="F24" s="382" t="s">
        <v>11</v>
      </c>
      <c r="G24" s="382"/>
      <c r="H24" s="382"/>
    </row>
    <row r="25" spans="1:8" ht="20.100000000000001" customHeight="1" x14ac:dyDescent="0.25">
      <c r="A25" s="4" t="s">
        <v>40</v>
      </c>
      <c r="B25" s="6" t="s">
        <v>51</v>
      </c>
      <c r="C25" s="390">
        <v>1.8</v>
      </c>
      <c r="D25" s="391"/>
      <c r="E25" s="392"/>
      <c r="F25" s="382"/>
      <c r="G25" s="382"/>
      <c r="H25" s="382"/>
    </row>
    <row r="26" spans="1:8" ht="20.100000000000001" customHeight="1" x14ac:dyDescent="0.25">
      <c r="A26" s="4" t="s">
        <v>41</v>
      </c>
      <c r="B26" s="6" t="s">
        <v>50</v>
      </c>
      <c r="C26" s="390">
        <v>3.9</v>
      </c>
      <c r="D26" s="391"/>
      <c r="E26" s="392"/>
      <c r="F26" s="382"/>
      <c r="G26" s="382"/>
      <c r="H26" s="382"/>
    </row>
    <row r="27" spans="1:8" ht="20.100000000000001" customHeight="1" x14ac:dyDescent="0.25">
      <c r="A27" s="4" t="s">
        <v>42</v>
      </c>
      <c r="B27" s="6" t="s">
        <v>48</v>
      </c>
      <c r="C27" s="390">
        <v>3.9</v>
      </c>
      <c r="D27" s="391"/>
      <c r="E27" s="392"/>
      <c r="F27" s="382"/>
      <c r="G27" s="382"/>
      <c r="H27" s="382"/>
    </row>
    <row r="28" spans="1:8" ht="20.100000000000001" customHeight="1" x14ac:dyDescent="0.25">
      <c r="A28" s="4" t="s">
        <v>55</v>
      </c>
      <c r="B28" s="6" t="s">
        <v>45</v>
      </c>
      <c r="C28" s="390">
        <v>6.6</v>
      </c>
      <c r="D28" s="391"/>
      <c r="E28" s="392"/>
      <c r="F28" s="382"/>
      <c r="G28" s="382"/>
      <c r="H28" s="382"/>
    </row>
    <row r="29" spans="1:8" ht="20.100000000000001" customHeight="1" x14ac:dyDescent="0.25">
      <c r="A29" s="4" t="s">
        <v>56</v>
      </c>
      <c r="B29" s="6" t="s">
        <v>46</v>
      </c>
      <c r="C29" s="390">
        <v>16.82</v>
      </c>
      <c r="D29" s="391"/>
      <c r="E29" s="392"/>
      <c r="F29" s="382"/>
      <c r="G29" s="382"/>
      <c r="H29" s="382"/>
    </row>
    <row r="30" spans="1:8" ht="20.100000000000001" customHeight="1" thickBot="1" x14ac:dyDescent="0.3">
      <c r="A30" s="16" t="s">
        <v>57</v>
      </c>
      <c r="B30" s="15" t="s">
        <v>53</v>
      </c>
      <c r="C30" s="390">
        <v>16.021000000000001</v>
      </c>
      <c r="D30" s="391"/>
      <c r="E30" s="392"/>
      <c r="F30" s="382"/>
      <c r="G30" s="382"/>
      <c r="H30" s="382"/>
    </row>
    <row r="31" spans="1:8" ht="20.100000000000001" customHeight="1" x14ac:dyDescent="0.25">
      <c r="A31" s="395" t="s">
        <v>61</v>
      </c>
      <c r="B31" s="398" t="s">
        <v>58</v>
      </c>
      <c r="C31" s="22">
        <v>1.1000000000000001</v>
      </c>
      <c r="D31" s="129"/>
      <c r="E31" s="132" t="s">
        <v>59</v>
      </c>
      <c r="F31" s="12"/>
      <c r="H31" s="2"/>
    </row>
    <row r="32" spans="1:8" ht="20.100000000000001" customHeight="1" x14ac:dyDescent="0.25">
      <c r="A32" s="396"/>
      <c r="B32" s="399"/>
      <c r="C32" s="19">
        <v>1.1000000000000001</v>
      </c>
      <c r="D32" s="130"/>
      <c r="E32" s="133" t="s">
        <v>60</v>
      </c>
      <c r="F32" s="13"/>
      <c r="H32" s="2"/>
    </row>
    <row r="33" spans="1:8" ht="20.100000000000001" customHeight="1" thickBot="1" x14ac:dyDescent="0.3">
      <c r="A33" s="396"/>
      <c r="B33" s="400"/>
      <c r="C33" s="23">
        <f>AVERAGE(C31:C32)</f>
        <v>1.1000000000000001</v>
      </c>
      <c r="D33" s="131"/>
      <c r="E33" s="134" t="s">
        <v>169</v>
      </c>
      <c r="F33" s="14"/>
      <c r="H33" s="2"/>
    </row>
    <row r="34" spans="1:8" ht="20.100000000000001" customHeight="1" x14ac:dyDescent="0.25">
      <c r="A34" s="395" t="s">
        <v>62</v>
      </c>
      <c r="B34" s="398" t="s">
        <v>63</v>
      </c>
      <c r="C34" s="22">
        <v>1.5</v>
      </c>
      <c r="D34" s="129"/>
      <c r="E34" s="132" t="s">
        <v>59</v>
      </c>
      <c r="F34" s="12"/>
      <c r="H34" s="2"/>
    </row>
    <row r="35" spans="1:8" ht="20.100000000000001" customHeight="1" x14ac:dyDescent="0.25">
      <c r="A35" s="396"/>
      <c r="B35" s="399"/>
      <c r="C35" s="19">
        <v>1.5</v>
      </c>
      <c r="D35" s="130"/>
      <c r="E35" s="133" t="s">
        <v>60</v>
      </c>
      <c r="F35" s="13"/>
      <c r="H35" s="2"/>
    </row>
    <row r="36" spans="1:8" ht="20.100000000000001" customHeight="1" thickBot="1" x14ac:dyDescent="0.3">
      <c r="A36" s="397"/>
      <c r="B36" s="400"/>
      <c r="C36" s="23">
        <f>AVERAGE(C34:C35)</f>
        <v>1.5</v>
      </c>
      <c r="D36" s="131"/>
      <c r="E36" s="134" t="s">
        <v>169</v>
      </c>
      <c r="F36" s="14"/>
      <c r="H36" s="2"/>
    </row>
    <row r="37" spans="1:8" ht="20.100000000000001" customHeight="1" x14ac:dyDescent="0.25">
      <c r="A37" s="17" t="s">
        <v>65</v>
      </c>
      <c r="B37" s="10" t="s">
        <v>64</v>
      </c>
      <c r="C37" s="24">
        <v>45.875</v>
      </c>
      <c r="D37" s="24"/>
      <c r="E37" s="24"/>
      <c r="F37" s="11"/>
      <c r="H37" s="2"/>
    </row>
    <row r="38" spans="1:8" ht="20.100000000000001" customHeight="1" x14ac:dyDescent="0.25">
      <c r="A38" s="4" t="s">
        <v>66</v>
      </c>
      <c r="B38" s="6" t="s">
        <v>77</v>
      </c>
      <c r="C38" s="20">
        <v>62.557000000000002</v>
      </c>
      <c r="D38" s="20"/>
      <c r="E38" s="20"/>
      <c r="F38" s="8"/>
      <c r="H38" s="2"/>
    </row>
    <row r="39" spans="1:8" ht="20.100000000000001" customHeight="1" x14ac:dyDescent="0.25">
      <c r="A39" s="4" t="s">
        <v>67</v>
      </c>
      <c r="B39" s="6" t="s">
        <v>68</v>
      </c>
      <c r="C39" s="21">
        <f>C38-C37</f>
        <v>16.682000000000002</v>
      </c>
      <c r="D39" s="21"/>
      <c r="E39" s="21"/>
      <c r="F39" s="8"/>
      <c r="H39" s="2"/>
    </row>
    <row r="40" spans="1:8" ht="20.100000000000001" customHeight="1" x14ac:dyDescent="0.25">
      <c r="A40" s="4" t="s">
        <v>69</v>
      </c>
      <c r="B40" s="6" t="s">
        <v>72</v>
      </c>
      <c r="C40" s="18">
        <v>3</v>
      </c>
      <c r="D40" s="18"/>
      <c r="E40" s="18"/>
      <c r="F40" s="8"/>
      <c r="H40" s="2"/>
    </row>
    <row r="41" spans="1:8" ht="39" customHeight="1" x14ac:dyDescent="0.25">
      <c r="A41" s="4" t="s">
        <v>70</v>
      </c>
      <c r="B41" s="6" t="s">
        <v>73</v>
      </c>
      <c r="C41" s="18">
        <v>0</v>
      </c>
      <c r="D41" s="18"/>
      <c r="E41" s="18"/>
      <c r="F41" s="8"/>
      <c r="H41" s="2"/>
    </row>
    <row r="42" spans="1:8" ht="24.95" customHeight="1" x14ac:dyDescent="0.25">
      <c r="A42" s="4" t="s">
        <v>71</v>
      </c>
      <c r="B42" s="6" t="s">
        <v>74</v>
      </c>
      <c r="C42" s="18">
        <v>0</v>
      </c>
      <c r="D42" s="18"/>
      <c r="E42" s="18"/>
      <c r="F42" s="8"/>
      <c r="H42" s="2"/>
    </row>
    <row r="43" spans="1:8" ht="20.100000000000001" customHeight="1" x14ac:dyDescent="0.25">
      <c r="A43" s="9"/>
      <c r="B43" s="6"/>
      <c r="C43" s="7"/>
      <c r="D43" s="7"/>
      <c r="E43" s="7"/>
      <c r="F43" s="8"/>
      <c r="H43" s="2"/>
    </row>
    <row r="44" spans="1:8" ht="20.100000000000001" customHeight="1" x14ac:dyDescent="0.25">
      <c r="B44" s="401" t="s">
        <v>157</v>
      </c>
      <c r="C44" s="394"/>
      <c r="D44" s="394"/>
      <c r="E44" s="394"/>
      <c r="F44" s="394"/>
    </row>
    <row r="45" spans="1:8" ht="20.100000000000001" customHeight="1" x14ac:dyDescent="0.25">
      <c r="B45" s="5" t="s">
        <v>163</v>
      </c>
      <c r="C45" s="128">
        <v>45957</v>
      </c>
      <c r="D45" s="128"/>
      <c r="E45" s="128"/>
      <c r="F45" s="8"/>
    </row>
    <row r="46" spans="1:8" ht="20.100000000000001" customHeight="1" x14ac:dyDescent="0.25">
      <c r="B46" s="5" t="s">
        <v>164</v>
      </c>
      <c r="C46" s="128" t="s">
        <v>521</v>
      </c>
      <c r="D46" s="128"/>
      <c r="E46" s="128"/>
      <c r="F46" s="8"/>
    </row>
    <row r="47" spans="1:8" ht="20.100000000000001" customHeight="1" x14ac:dyDescent="0.25">
      <c r="B47" s="5" t="s">
        <v>165</v>
      </c>
      <c r="C47" s="128">
        <v>46186</v>
      </c>
      <c r="D47" s="128"/>
      <c r="E47" s="128"/>
      <c r="F47" s="8"/>
    </row>
    <row r="48" spans="1:8" ht="20.100000000000001" customHeight="1" thickBot="1" x14ac:dyDescent="0.3">
      <c r="B48" s="5" t="s">
        <v>166</v>
      </c>
      <c r="C48" s="141" t="s">
        <v>521</v>
      </c>
      <c r="D48" s="141"/>
      <c r="E48" s="141"/>
      <c r="F48" s="8"/>
    </row>
    <row r="49" spans="1:17" ht="20.100000000000001" customHeight="1" x14ac:dyDescent="0.25">
      <c r="A49" s="346"/>
      <c r="B49" s="347" t="s">
        <v>167</v>
      </c>
      <c r="C49" s="348"/>
      <c r="D49" s="348"/>
      <c r="E49" s="349"/>
      <c r="F49" s="346"/>
      <c r="G49" s="346"/>
      <c r="H49" s="346"/>
      <c r="I49" s="346"/>
      <c r="J49" s="346"/>
      <c r="K49" s="346"/>
      <c r="L49" s="346"/>
      <c r="M49" s="346"/>
      <c r="Q49" s="166"/>
    </row>
    <row r="50" spans="1:17" ht="20.100000000000001" customHeight="1" x14ac:dyDescent="0.25">
      <c r="A50" s="346"/>
      <c r="B50" s="350" t="s">
        <v>172</v>
      </c>
      <c r="C50" s="351">
        <v>1</v>
      </c>
      <c r="D50" s="352">
        <v>26</v>
      </c>
      <c r="E50" s="353" t="s">
        <v>170</v>
      </c>
      <c r="F50" s="346"/>
      <c r="G50" s="346"/>
      <c r="H50" s="346"/>
      <c r="I50" s="346"/>
      <c r="J50" s="346"/>
      <c r="K50" s="346"/>
      <c r="L50" s="346"/>
      <c r="M50" s="346"/>
      <c r="Q50" s="166"/>
    </row>
    <row r="51" spans="1:17" ht="20.100000000000001" customHeight="1" thickBot="1" x14ac:dyDescent="0.3">
      <c r="A51" s="346"/>
      <c r="B51" s="350" t="s">
        <v>171</v>
      </c>
      <c r="C51" s="354">
        <v>46188</v>
      </c>
      <c r="D51" s="346"/>
      <c r="E51" s="355"/>
      <c r="F51" s="346"/>
      <c r="G51" s="346"/>
      <c r="H51" s="346"/>
      <c r="I51" s="346"/>
      <c r="J51" s="346"/>
      <c r="K51" s="346"/>
      <c r="L51" s="346"/>
      <c r="M51" s="346"/>
      <c r="Q51" s="166"/>
    </row>
    <row r="52" spans="1:17" ht="20.100000000000001" customHeight="1" thickBot="1" x14ac:dyDescent="0.3">
      <c r="A52" s="346"/>
      <c r="B52" s="356" t="s">
        <v>168</v>
      </c>
      <c r="C52" s="357">
        <v>101</v>
      </c>
      <c r="D52" s="358">
        <v>26</v>
      </c>
      <c r="E52" s="359" t="s">
        <v>170</v>
      </c>
      <c r="F52" s="348"/>
      <c r="G52" s="402" t="s">
        <v>202</v>
      </c>
      <c r="H52" s="403"/>
      <c r="I52" s="346"/>
      <c r="J52" s="346"/>
      <c r="K52" s="346"/>
      <c r="L52" s="346"/>
      <c r="M52" s="346"/>
      <c r="Q52" s="166"/>
    </row>
    <row r="53" spans="1:17" ht="20.100000000000001" customHeight="1" x14ac:dyDescent="0.2">
      <c r="A53" s="346"/>
      <c r="B53" s="350" t="s">
        <v>171</v>
      </c>
      <c r="C53" s="360">
        <v>46062</v>
      </c>
      <c r="D53" s="346"/>
      <c r="E53" s="346"/>
      <c r="F53" s="346"/>
      <c r="G53" s="361" t="s">
        <v>203</v>
      </c>
      <c r="H53" s="362" t="s">
        <v>112</v>
      </c>
      <c r="I53" s="346"/>
      <c r="J53" s="346"/>
      <c r="K53" s="346"/>
      <c r="L53" s="346"/>
      <c r="M53" s="346"/>
      <c r="Q53" s="166"/>
    </row>
    <row r="54" spans="1:17" ht="20.100000000000001" customHeight="1" x14ac:dyDescent="0.2">
      <c r="A54" s="346"/>
      <c r="B54" s="363" t="s">
        <v>174</v>
      </c>
      <c r="C54" s="364" t="s">
        <v>173</v>
      </c>
      <c r="D54" s="346"/>
      <c r="E54" s="346"/>
      <c r="F54" s="346"/>
      <c r="G54" s="365" t="s">
        <v>204</v>
      </c>
      <c r="H54" s="366"/>
      <c r="I54" s="346"/>
      <c r="J54" s="346"/>
      <c r="K54" s="346"/>
      <c r="L54" s="346"/>
      <c r="M54" s="346"/>
      <c r="Q54" s="166"/>
    </row>
    <row r="55" spans="1:17" ht="20.100000000000001" customHeight="1" thickBot="1" x14ac:dyDescent="0.25">
      <c r="A55" s="346"/>
      <c r="B55" s="350" t="s">
        <v>201</v>
      </c>
      <c r="C55" s="374">
        <f>C56+3652</f>
        <v>49609</v>
      </c>
      <c r="D55" s="367"/>
      <c r="E55" s="368"/>
      <c r="F55" s="368"/>
      <c r="G55" s="369" t="s">
        <v>205</v>
      </c>
      <c r="H55" s="370">
        <v>90</v>
      </c>
      <c r="I55" s="346"/>
      <c r="J55" s="346"/>
      <c r="K55" s="346"/>
      <c r="L55" s="346"/>
      <c r="M55" s="346"/>
      <c r="Q55" s="166"/>
    </row>
    <row r="56" spans="1:17" ht="20.100000000000001" customHeight="1" thickBot="1" x14ac:dyDescent="0.25">
      <c r="A56" s="346"/>
      <c r="B56" s="350" t="s">
        <v>538</v>
      </c>
      <c r="C56" s="360">
        <f>C45</f>
        <v>45957</v>
      </c>
      <c r="D56" s="367"/>
      <c r="E56" s="346"/>
      <c r="F56" s="346"/>
      <c r="G56" s="371"/>
      <c r="H56" s="372"/>
      <c r="I56" s="346"/>
      <c r="J56" s="346"/>
      <c r="K56" s="346"/>
      <c r="L56" s="346"/>
      <c r="M56" s="346"/>
      <c r="Q56" s="166"/>
    </row>
    <row r="57" spans="1:17" ht="20.100000000000001" customHeight="1" thickBot="1" x14ac:dyDescent="0.3">
      <c r="B57" s="161" t="s">
        <v>187</v>
      </c>
      <c r="C57" s="162">
        <v>103</v>
      </c>
      <c r="D57" s="163">
        <v>26</v>
      </c>
      <c r="E57" s="164" t="s">
        <v>170</v>
      </c>
      <c r="F57" s="143"/>
      <c r="G57" s="404" t="s">
        <v>206</v>
      </c>
      <c r="H57" s="405"/>
      <c r="Q57" s="166"/>
    </row>
    <row r="58" spans="1:17" ht="20.100000000000001" customHeight="1" x14ac:dyDescent="0.2">
      <c r="B58" s="144" t="s">
        <v>171</v>
      </c>
      <c r="C58" s="128">
        <v>46062</v>
      </c>
      <c r="G58" s="156" t="s">
        <v>203</v>
      </c>
      <c r="H58" s="165" t="s">
        <v>112</v>
      </c>
      <c r="Q58" s="166"/>
    </row>
    <row r="59" spans="1:17" ht="20.100000000000001" customHeight="1" x14ac:dyDescent="0.2">
      <c r="B59" s="144" t="s">
        <v>201</v>
      </c>
      <c r="C59" s="142">
        <v>60</v>
      </c>
      <c r="D59" s="166">
        <f>C51+C59</f>
        <v>46248</v>
      </c>
      <c r="G59" s="157" t="s">
        <v>204</v>
      </c>
      <c r="H59" s="167"/>
      <c r="Q59" s="166"/>
    </row>
    <row r="60" spans="1:17" ht="20.100000000000001" customHeight="1" thickBot="1" x14ac:dyDescent="0.25">
      <c r="B60" s="168"/>
      <c r="C60" s="145"/>
      <c r="D60" s="145"/>
      <c r="E60" s="145"/>
      <c r="F60" s="145"/>
      <c r="G60" s="158" t="s">
        <v>205</v>
      </c>
      <c r="H60" s="169">
        <v>60</v>
      </c>
      <c r="Q60" s="166"/>
    </row>
    <row r="61" spans="1:17" ht="20.100000000000001" customHeight="1" thickBot="1" x14ac:dyDescent="0.3">
      <c r="B61" s="161" t="s">
        <v>209</v>
      </c>
      <c r="C61" s="162">
        <v>1</v>
      </c>
      <c r="D61" s="163">
        <v>26</v>
      </c>
      <c r="E61" s="164" t="s">
        <v>170</v>
      </c>
      <c r="F61" s="143"/>
      <c r="G61" s="404" t="s">
        <v>210</v>
      </c>
      <c r="H61" s="405"/>
    </row>
    <row r="62" spans="1:17" ht="20.100000000000001" customHeight="1" x14ac:dyDescent="0.2">
      <c r="B62" s="144" t="s">
        <v>171</v>
      </c>
      <c r="C62" s="128">
        <v>46188</v>
      </c>
      <c r="G62" s="156" t="s">
        <v>203</v>
      </c>
      <c r="H62" s="165" t="s">
        <v>521</v>
      </c>
    </row>
    <row r="63" spans="1:17" ht="20.100000000000001" customHeight="1" x14ac:dyDescent="0.2">
      <c r="B63" s="144" t="s">
        <v>201</v>
      </c>
      <c r="C63" s="142">
        <v>90</v>
      </c>
      <c r="D63" s="166">
        <f>C47+C63</f>
        <v>46276</v>
      </c>
      <c r="G63" s="157" t="s">
        <v>204</v>
      </c>
      <c r="H63" s="167"/>
    </row>
    <row r="64" spans="1:17" ht="20.100000000000001" customHeight="1" thickBot="1" x14ac:dyDescent="0.25">
      <c r="B64" s="144" t="s">
        <v>213</v>
      </c>
      <c r="C64" s="142">
        <v>2025</v>
      </c>
      <c r="D64" s="145"/>
      <c r="E64" s="145"/>
      <c r="F64" s="145"/>
      <c r="G64" s="158" t="s">
        <v>205</v>
      </c>
      <c r="H64" s="169">
        <f>C63</f>
        <v>90</v>
      </c>
    </row>
    <row r="65" spans="2:5" ht="20.100000000000001" customHeight="1" thickBot="1" x14ac:dyDescent="0.3"/>
    <row r="66" spans="2:5" ht="20.100000000000001" customHeight="1" x14ac:dyDescent="0.25">
      <c r="B66" s="161" t="s">
        <v>333</v>
      </c>
      <c r="C66" s="162">
        <v>1</v>
      </c>
      <c r="D66" s="163">
        <v>26</v>
      </c>
      <c r="E66" s="164" t="s">
        <v>170</v>
      </c>
    </row>
    <row r="67" spans="2:5" ht="20.100000000000001" customHeight="1" x14ac:dyDescent="0.25">
      <c r="B67" s="144" t="s">
        <v>171</v>
      </c>
      <c r="C67" s="128">
        <v>46188</v>
      </c>
    </row>
    <row r="68" spans="2:5" ht="20.100000000000001" customHeight="1" thickBot="1" x14ac:dyDescent="0.3"/>
    <row r="69" spans="2:5" ht="20.100000000000001" customHeight="1" x14ac:dyDescent="0.25">
      <c r="B69" s="161" t="s">
        <v>491</v>
      </c>
      <c r="C69" s="162">
        <v>100</v>
      </c>
      <c r="D69" s="163">
        <v>26</v>
      </c>
      <c r="E69" s="164" t="s">
        <v>170</v>
      </c>
    </row>
    <row r="70" spans="2:5" ht="20.100000000000001" customHeight="1" x14ac:dyDescent="0.25">
      <c r="B70" s="144" t="s">
        <v>171</v>
      </c>
      <c r="C70" s="128">
        <v>46062</v>
      </c>
    </row>
    <row r="71" spans="2:5" ht="20.100000000000001" customHeight="1" x14ac:dyDescent="0.25"/>
    <row r="72" spans="2:5" ht="20.100000000000001" customHeight="1" x14ac:dyDescent="0.25"/>
    <row r="73" spans="2:5" ht="20.100000000000001" customHeight="1" x14ac:dyDescent="0.25"/>
  </sheetData>
  <mergeCells count="60">
    <mergeCell ref="F24:H24"/>
    <mergeCell ref="C24:E24"/>
    <mergeCell ref="C25:E25"/>
    <mergeCell ref="C26:E26"/>
    <mergeCell ref="C27:E27"/>
    <mergeCell ref="C28:E28"/>
    <mergeCell ref="C29:E29"/>
    <mergeCell ref="A31:A33"/>
    <mergeCell ref="A34:A36"/>
    <mergeCell ref="B34:B36"/>
    <mergeCell ref="G52:H52"/>
    <mergeCell ref="B44:F44"/>
    <mergeCell ref="G57:H57"/>
    <mergeCell ref="G61:H61"/>
    <mergeCell ref="B31:B33"/>
    <mergeCell ref="F30:H30"/>
    <mergeCell ref="C16:E16"/>
    <mergeCell ref="C17:E17"/>
    <mergeCell ref="C18:E18"/>
    <mergeCell ref="C19:E19"/>
    <mergeCell ref="C20:E20"/>
    <mergeCell ref="C30:E30"/>
    <mergeCell ref="C22:E22"/>
    <mergeCell ref="C23:E23"/>
    <mergeCell ref="F25:H25"/>
    <mergeCell ref="F26:H26"/>
    <mergeCell ref="F27:H27"/>
    <mergeCell ref="F28:H28"/>
    <mergeCell ref="F29:H29"/>
    <mergeCell ref="B21:F21"/>
    <mergeCell ref="F19:H19"/>
    <mergeCell ref="F20:H20"/>
    <mergeCell ref="F22:H22"/>
    <mergeCell ref="F23:H23"/>
    <mergeCell ref="F16:H16"/>
    <mergeCell ref="F17:H17"/>
    <mergeCell ref="F18:H18"/>
    <mergeCell ref="C9:E9"/>
    <mergeCell ref="C11:E11"/>
    <mergeCell ref="C15:E15"/>
    <mergeCell ref="F9:H9"/>
    <mergeCell ref="F10:H10"/>
    <mergeCell ref="F11:H11"/>
    <mergeCell ref="F12:H12"/>
    <mergeCell ref="F13:H13"/>
    <mergeCell ref="F14:H14"/>
    <mergeCell ref="F15:H15"/>
    <mergeCell ref="C12:E12"/>
    <mergeCell ref="C13:E13"/>
    <mergeCell ref="C14:E14"/>
    <mergeCell ref="C10:E10"/>
    <mergeCell ref="C1:H3"/>
    <mergeCell ref="F5:H5"/>
    <mergeCell ref="B6:H6"/>
    <mergeCell ref="F7:H7"/>
    <mergeCell ref="F8:H8"/>
    <mergeCell ref="C7:E7"/>
    <mergeCell ref="C8:E8"/>
    <mergeCell ref="B1:B3"/>
    <mergeCell ref="C5:E5"/>
  </mergeCells>
  <phoneticPr fontId="1" type="noConversion"/>
  <printOptions horizontalCentered="1"/>
  <pageMargins left="0.31496062992125984" right="0.31496062992125984" top="0.55118110236220474" bottom="0.55118110236220474" header="0.51181102362204722" footer="0.51181102362204722"/>
  <pageSetup paperSize="9" scale="61" orientation="portrait" r:id="rId1"/>
  <rowBreaks count="2" manualBreakCount="2">
    <brk id="56" max="12" man="1"/>
    <brk id="70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C44"/>
  <sheetViews>
    <sheetView showGridLines="0" view="pageBreakPreview" topLeftCell="A2" zoomScale="110" zoomScaleSheetLayoutView="110" workbookViewId="0">
      <selection activeCell="A17" sqref="A17:E17"/>
    </sheetView>
  </sheetViews>
  <sheetFormatPr defaultColWidth="2.5703125" defaultRowHeight="9.9499999999999993" customHeight="1" x14ac:dyDescent="0.25"/>
  <cols>
    <col min="1" max="1" width="1.85546875" style="98" customWidth="1"/>
    <col min="2" max="4" width="3.140625" style="98" customWidth="1"/>
    <col min="5" max="5" width="4.140625" style="98" customWidth="1"/>
    <col min="6" max="29" width="3.140625" style="98" customWidth="1"/>
    <col min="30" max="198" width="2.5703125" style="98"/>
    <col min="199" max="199" width="0.85546875" style="98" customWidth="1"/>
    <col min="200" max="200" width="1" style="98" customWidth="1"/>
    <col min="201" max="201" width="2.42578125" style="98" customWidth="1"/>
    <col min="202" max="202" width="3.140625" style="98" customWidth="1"/>
    <col min="203" max="213" width="2.42578125" style="98" customWidth="1"/>
    <col min="214" max="214" width="2" style="98" customWidth="1"/>
    <col min="215" max="224" width="2.42578125" style="98" customWidth="1"/>
    <col min="225" max="225" width="3.5703125" style="98" customWidth="1"/>
    <col min="226" max="226" width="3.42578125" style="98" customWidth="1"/>
    <col min="227" max="229" width="2.42578125" style="98" customWidth="1"/>
    <col min="230" max="231" width="1.5703125" style="98" customWidth="1"/>
    <col min="232" max="236" width="2.42578125" style="98" customWidth="1"/>
    <col min="237" max="237" width="3.140625" style="98" customWidth="1"/>
    <col min="238" max="238" width="2.42578125" style="98" customWidth="1"/>
    <col min="239" max="239" width="0.42578125" style="98" customWidth="1"/>
    <col min="240" max="454" width="2.5703125" style="98"/>
    <col min="455" max="455" width="0.85546875" style="98" customWidth="1"/>
    <col min="456" max="456" width="1" style="98" customWidth="1"/>
    <col min="457" max="457" width="2.42578125" style="98" customWidth="1"/>
    <col min="458" max="458" width="3.140625" style="98" customWidth="1"/>
    <col min="459" max="469" width="2.42578125" style="98" customWidth="1"/>
    <col min="470" max="470" width="2" style="98" customWidth="1"/>
    <col min="471" max="480" width="2.42578125" style="98" customWidth="1"/>
    <col min="481" max="481" width="3.5703125" style="98" customWidth="1"/>
    <col min="482" max="482" width="3.42578125" style="98" customWidth="1"/>
    <col min="483" max="485" width="2.42578125" style="98" customWidth="1"/>
    <col min="486" max="487" width="1.5703125" style="98" customWidth="1"/>
    <col min="488" max="492" width="2.42578125" style="98" customWidth="1"/>
    <col min="493" max="493" width="3.140625" style="98" customWidth="1"/>
    <col min="494" max="494" width="2.42578125" style="98" customWidth="1"/>
    <col min="495" max="495" width="0.42578125" style="98" customWidth="1"/>
    <col min="496" max="710" width="2.5703125" style="98"/>
    <col min="711" max="711" width="0.85546875" style="98" customWidth="1"/>
    <col min="712" max="712" width="1" style="98" customWidth="1"/>
    <col min="713" max="713" width="2.42578125" style="98" customWidth="1"/>
    <col min="714" max="714" width="3.140625" style="98" customWidth="1"/>
    <col min="715" max="725" width="2.42578125" style="98" customWidth="1"/>
    <col min="726" max="726" width="2" style="98" customWidth="1"/>
    <col min="727" max="736" width="2.42578125" style="98" customWidth="1"/>
    <col min="737" max="737" width="3.5703125" style="98" customWidth="1"/>
    <col min="738" max="738" width="3.42578125" style="98" customWidth="1"/>
    <col min="739" max="741" width="2.42578125" style="98" customWidth="1"/>
    <col min="742" max="743" width="1.5703125" style="98" customWidth="1"/>
    <col min="744" max="748" width="2.42578125" style="98" customWidth="1"/>
    <col min="749" max="749" width="3.140625" style="98" customWidth="1"/>
    <col min="750" max="750" width="2.42578125" style="98" customWidth="1"/>
    <col min="751" max="751" width="0.42578125" style="98" customWidth="1"/>
    <col min="752" max="966" width="2.5703125" style="98"/>
    <col min="967" max="967" width="0.85546875" style="98" customWidth="1"/>
    <col min="968" max="968" width="1" style="98" customWidth="1"/>
    <col min="969" max="969" width="2.42578125" style="98" customWidth="1"/>
    <col min="970" max="970" width="3.140625" style="98" customWidth="1"/>
    <col min="971" max="981" width="2.42578125" style="98" customWidth="1"/>
    <col min="982" max="982" width="2" style="98" customWidth="1"/>
    <col min="983" max="992" width="2.42578125" style="98" customWidth="1"/>
    <col min="993" max="993" width="3.5703125" style="98" customWidth="1"/>
    <col min="994" max="994" width="3.42578125" style="98" customWidth="1"/>
    <col min="995" max="997" width="2.42578125" style="98" customWidth="1"/>
    <col min="998" max="999" width="1.5703125" style="98" customWidth="1"/>
    <col min="1000" max="1004" width="2.42578125" style="98" customWidth="1"/>
    <col min="1005" max="1005" width="3.140625" style="98" customWidth="1"/>
    <col min="1006" max="1006" width="2.42578125" style="98" customWidth="1"/>
    <col min="1007" max="1007" width="0.42578125" style="98" customWidth="1"/>
    <col min="1008" max="1222" width="2.5703125" style="98"/>
    <col min="1223" max="1223" width="0.85546875" style="98" customWidth="1"/>
    <col min="1224" max="1224" width="1" style="98" customWidth="1"/>
    <col min="1225" max="1225" width="2.42578125" style="98" customWidth="1"/>
    <col min="1226" max="1226" width="3.140625" style="98" customWidth="1"/>
    <col min="1227" max="1237" width="2.42578125" style="98" customWidth="1"/>
    <col min="1238" max="1238" width="2" style="98" customWidth="1"/>
    <col min="1239" max="1248" width="2.42578125" style="98" customWidth="1"/>
    <col min="1249" max="1249" width="3.5703125" style="98" customWidth="1"/>
    <col min="1250" max="1250" width="3.42578125" style="98" customWidth="1"/>
    <col min="1251" max="1253" width="2.42578125" style="98" customWidth="1"/>
    <col min="1254" max="1255" width="1.5703125" style="98" customWidth="1"/>
    <col min="1256" max="1260" width="2.42578125" style="98" customWidth="1"/>
    <col min="1261" max="1261" width="3.140625" style="98" customWidth="1"/>
    <col min="1262" max="1262" width="2.42578125" style="98" customWidth="1"/>
    <col min="1263" max="1263" width="0.42578125" style="98" customWidth="1"/>
    <col min="1264" max="1478" width="2.5703125" style="98"/>
    <col min="1479" max="1479" width="0.85546875" style="98" customWidth="1"/>
    <col min="1480" max="1480" width="1" style="98" customWidth="1"/>
    <col min="1481" max="1481" width="2.42578125" style="98" customWidth="1"/>
    <col min="1482" max="1482" width="3.140625" style="98" customWidth="1"/>
    <col min="1483" max="1493" width="2.42578125" style="98" customWidth="1"/>
    <col min="1494" max="1494" width="2" style="98" customWidth="1"/>
    <col min="1495" max="1504" width="2.42578125" style="98" customWidth="1"/>
    <col min="1505" max="1505" width="3.5703125" style="98" customWidth="1"/>
    <col min="1506" max="1506" width="3.42578125" style="98" customWidth="1"/>
    <col min="1507" max="1509" width="2.42578125" style="98" customWidth="1"/>
    <col min="1510" max="1511" width="1.5703125" style="98" customWidth="1"/>
    <col min="1512" max="1516" width="2.42578125" style="98" customWidth="1"/>
    <col min="1517" max="1517" width="3.140625" style="98" customWidth="1"/>
    <col min="1518" max="1518" width="2.42578125" style="98" customWidth="1"/>
    <col min="1519" max="1519" width="0.42578125" style="98" customWidth="1"/>
    <col min="1520" max="1734" width="2.5703125" style="98"/>
    <col min="1735" max="1735" width="0.85546875" style="98" customWidth="1"/>
    <col min="1736" max="1736" width="1" style="98" customWidth="1"/>
    <col min="1737" max="1737" width="2.42578125" style="98" customWidth="1"/>
    <col min="1738" max="1738" width="3.140625" style="98" customWidth="1"/>
    <col min="1739" max="1749" width="2.42578125" style="98" customWidth="1"/>
    <col min="1750" max="1750" width="2" style="98" customWidth="1"/>
    <col min="1751" max="1760" width="2.42578125" style="98" customWidth="1"/>
    <col min="1761" max="1761" width="3.5703125" style="98" customWidth="1"/>
    <col min="1762" max="1762" width="3.42578125" style="98" customWidth="1"/>
    <col min="1763" max="1765" width="2.42578125" style="98" customWidth="1"/>
    <col min="1766" max="1767" width="1.5703125" style="98" customWidth="1"/>
    <col min="1768" max="1772" width="2.42578125" style="98" customWidth="1"/>
    <col min="1773" max="1773" width="3.140625" style="98" customWidth="1"/>
    <col min="1774" max="1774" width="2.42578125" style="98" customWidth="1"/>
    <col min="1775" max="1775" width="0.42578125" style="98" customWidth="1"/>
    <col min="1776" max="1990" width="2.5703125" style="98"/>
    <col min="1991" max="1991" width="0.85546875" style="98" customWidth="1"/>
    <col min="1992" max="1992" width="1" style="98" customWidth="1"/>
    <col min="1993" max="1993" width="2.42578125" style="98" customWidth="1"/>
    <col min="1994" max="1994" width="3.140625" style="98" customWidth="1"/>
    <col min="1995" max="2005" width="2.42578125" style="98" customWidth="1"/>
    <col min="2006" max="2006" width="2" style="98" customWidth="1"/>
    <col min="2007" max="2016" width="2.42578125" style="98" customWidth="1"/>
    <col min="2017" max="2017" width="3.5703125" style="98" customWidth="1"/>
    <col min="2018" max="2018" width="3.42578125" style="98" customWidth="1"/>
    <col min="2019" max="2021" width="2.42578125" style="98" customWidth="1"/>
    <col min="2022" max="2023" width="1.5703125" style="98" customWidth="1"/>
    <col min="2024" max="2028" width="2.42578125" style="98" customWidth="1"/>
    <col min="2029" max="2029" width="3.140625" style="98" customWidth="1"/>
    <col min="2030" max="2030" width="2.42578125" style="98" customWidth="1"/>
    <col min="2031" max="2031" width="0.42578125" style="98" customWidth="1"/>
    <col min="2032" max="2246" width="2.5703125" style="98"/>
    <col min="2247" max="2247" width="0.85546875" style="98" customWidth="1"/>
    <col min="2248" max="2248" width="1" style="98" customWidth="1"/>
    <col min="2249" max="2249" width="2.42578125" style="98" customWidth="1"/>
    <col min="2250" max="2250" width="3.140625" style="98" customWidth="1"/>
    <col min="2251" max="2261" width="2.42578125" style="98" customWidth="1"/>
    <col min="2262" max="2262" width="2" style="98" customWidth="1"/>
    <col min="2263" max="2272" width="2.42578125" style="98" customWidth="1"/>
    <col min="2273" max="2273" width="3.5703125" style="98" customWidth="1"/>
    <col min="2274" max="2274" width="3.42578125" style="98" customWidth="1"/>
    <col min="2275" max="2277" width="2.42578125" style="98" customWidth="1"/>
    <col min="2278" max="2279" width="1.5703125" style="98" customWidth="1"/>
    <col min="2280" max="2284" width="2.42578125" style="98" customWidth="1"/>
    <col min="2285" max="2285" width="3.140625" style="98" customWidth="1"/>
    <col min="2286" max="2286" width="2.42578125" style="98" customWidth="1"/>
    <col min="2287" max="2287" width="0.42578125" style="98" customWidth="1"/>
    <col min="2288" max="2502" width="2.5703125" style="98"/>
    <col min="2503" max="2503" width="0.85546875" style="98" customWidth="1"/>
    <col min="2504" max="2504" width="1" style="98" customWidth="1"/>
    <col min="2505" max="2505" width="2.42578125" style="98" customWidth="1"/>
    <col min="2506" max="2506" width="3.140625" style="98" customWidth="1"/>
    <col min="2507" max="2517" width="2.42578125" style="98" customWidth="1"/>
    <col min="2518" max="2518" width="2" style="98" customWidth="1"/>
    <col min="2519" max="2528" width="2.42578125" style="98" customWidth="1"/>
    <col min="2529" max="2529" width="3.5703125" style="98" customWidth="1"/>
    <col min="2530" max="2530" width="3.42578125" style="98" customWidth="1"/>
    <col min="2531" max="2533" width="2.42578125" style="98" customWidth="1"/>
    <col min="2534" max="2535" width="1.5703125" style="98" customWidth="1"/>
    <col min="2536" max="2540" width="2.42578125" style="98" customWidth="1"/>
    <col min="2541" max="2541" width="3.140625" style="98" customWidth="1"/>
    <col min="2542" max="2542" width="2.42578125" style="98" customWidth="1"/>
    <col min="2543" max="2543" width="0.42578125" style="98" customWidth="1"/>
    <col min="2544" max="2758" width="2.5703125" style="98"/>
    <col min="2759" max="2759" width="0.85546875" style="98" customWidth="1"/>
    <col min="2760" max="2760" width="1" style="98" customWidth="1"/>
    <col min="2761" max="2761" width="2.42578125" style="98" customWidth="1"/>
    <col min="2762" max="2762" width="3.140625" style="98" customWidth="1"/>
    <col min="2763" max="2773" width="2.42578125" style="98" customWidth="1"/>
    <col min="2774" max="2774" width="2" style="98" customWidth="1"/>
    <col min="2775" max="2784" width="2.42578125" style="98" customWidth="1"/>
    <col min="2785" max="2785" width="3.5703125" style="98" customWidth="1"/>
    <col min="2786" max="2786" width="3.42578125" style="98" customWidth="1"/>
    <col min="2787" max="2789" width="2.42578125" style="98" customWidth="1"/>
    <col min="2790" max="2791" width="1.5703125" style="98" customWidth="1"/>
    <col min="2792" max="2796" width="2.42578125" style="98" customWidth="1"/>
    <col min="2797" max="2797" width="3.140625" style="98" customWidth="1"/>
    <col min="2798" max="2798" width="2.42578125" style="98" customWidth="1"/>
    <col min="2799" max="2799" width="0.42578125" style="98" customWidth="1"/>
    <col min="2800" max="3014" width="2.5703125" style="98"/>
    <col min="3015" max="3015" width="0.85546875" style="98" customWidth="1"/>
    <col min="3016" max="3016" width="1" style="98" customWidth="1"/>
    <col min="3017" max="3017" width="2.42578125" style="98" customWidth="1"/>
    <col min="3018" max="3018" width="3.140625" style="98" customWidth="1"/>
    <col min="3019" max="3029" width="2.42578125" style="98" customWidth="1"/>
    <col min="3030" max="3030" width="2" style="98" customWidth="1"/>
    <col min="3031" max="3040" width="2.42578125" style="98" customWidth="1"/>
    <col min="3041" max="3041" width="3.5703125" style="98" customWidth="1"/>
    <col min="3042" max="3042" width="3.42578125" style="98" customWidth="1"/>
    <col min="3043" max="3045" width="2.42578125" style="98" customWidth="1"/>
    <col min="3046" max="3047" width="1.5703125" style="98" customWidth="1"/>
    <col min="3048" max="3052" width="2.42578125" style="98" customWidth="1"/>
    <col min="3053" max="3053" width="3.140625" style="98" customWidth="1"/>
    <col min="3054" max="3054" width="2.42578125" style="98" customWidth="1"/>
    <col min="3055" max="3055" width="0.42578125" style="98" customWidth="1"/>
    <col min="3056" max="3270" width="2.5703125" style="98"/>
    <col min="3271" max="3271" width="0.85546875" style="98" customWidth="1"/>
    <col min="3272" max="3272" width="1" style="98" customWidth="1"/>
    <col min="3273" max="3273" width="2.42578125" style="98" customWidth="1"/>
    <col min="3274" max="3274" width="3.140625" style="98" customWidth="1"/>
    <col min="3275" max="3285" width="2.42578125" style="98" customWidth="1"/>
    <col min="3286" max="3286" width="2" style="98" customWidth="1"/>
    <col min="3287" max="3296" width="2.42578125" style="98" customWidth="1"/>
    <col min="3297" max="3297" width="3.5703125" style="98" customWidth="1"/>
    <col min="3298" max="3298" width="3.42578125" style="98" customWidth="1"/>
    <col min="3299" max="3301" width="2.42578125" style="98" customWidth="1"/>
    <col min="3302" max="3303" width="1.5703125" style="98" customWidth="1"/>
    <col min="3304" max="3308" width="2.42578125" style="98" customWidth="1"/>
    <col min="3309" max="3309" width="3.140625" style="98" customWidth="1"/>
    <col min="3310" max="3310" width="2.42578125" style="98" customWidth="1"/>
    <col min="3311" max="3311" width="0.42578125" style="98" customWidth="1"/>
    <col min="3312" max="3526" width="2.5703125" style="98"/>
    <col min="3527" max="3527" width="0.85546875" style="98" customWidth="1"/>
    <col min="3528" max="3528" width="1" style="98" customWidth="1"/>
    <col min="3529" max="3529" width="2.42578125" style="98" customWidth="1"/>
    <col min="3530" max="3530" width="3.140625" style="98" customWidth="1"/>
    <col min="3531" max="3541" width="2.42578125" style="98" customWidth="1"/>
    <col min="3542" max="3542" width="2" style="98" customWidth="1"/>
    <col min="3543" max="3552" width="2.42578125" style="98" customWidth="1"/>
    <col min="3553" max="3553" width="3.5703125" style="98" customWidth="1"/>
    <col min="3554" max="3554" width="3.42578125" style="98" customWidth="1"/>
    <col min="3555" max="3557" width="2.42578125" style="98" customWidth="1"/>
    <col min="3558" max="3559" width="1.5703125" style="98" customWidth="1"/>
    <col min="3560" max="3564" width="2.42578125" style="98" customWidth="1"/>
    <col min="3565" max="3565" width="3.140625" style="98" customWidth="1"/>
    <col min="3566" max="3566" width="2.42578125" style="98" customWidth="1"/>
    <col min="3567" max="3567" width="0.42578125" style="98" customWidth="1"/>
    <col min="3568" max="3782" width="2.5703125" style="98"/>
    <col min="3783" max="3783" width="0.85546875" style="98" customWidth="1"/>
    <col min="3784" max="3784" width="1" style="98" customWidth="1"/>
    <col min="3785" max="3785" width="2.42578125" style="98" customWidth="1"/>
    <col min="3786" max="3786" width="3.140625" style="98" customWidth="1"/>
    <col min="3787" max="3797" width="2.42578125" style="98" customWidth="1"/>
    <col min="3798" max="3798" width="2" style="98" customWidth="1"/>
    <col min="3799" max="3808" width="2.42578125" style="98" customWidth="1"/>
    <col min="3809" max="3809" width="3.5703125" style="98" customWidth="1"/>
    <col min="3810" max="3810" width="3.42578125" style="98" customWidth="1"/>
    <col min="3811" max="3813" width="2.42578125" style="98" customWidth="1"/>
    <col min="3814" max="3815" width="1.5703125" style="98" customWidth="1"/>
    <col min="3816" max="3820" width="2.42578125" style="98" customWidth="1"/>
    <col min="3821" max="3821" width="3.140625" style="98" customWidth="1"/>
    <col min="3822" max="3822" width="2.42578125" style="98" customWidth="1"/>
    <col min="3823" max="3823" width="0.42578125" style="98" customWidth="1"/>
    <col min="3824" max="4038" width="2.5703125" style="98"/>
    <col min="4039" max="4039" width="0.85546875" style="98" customWidth="1"/>
    <col min="4040" max="4040" width="1" style="98" customWidth="1"/>
    <col min="4041" max="4041" width="2.42578125" style="98" customWidth="1"/>
    <col min="4042" max="4042" width="3.140625" style="98" customWidth="1"/>
    <col min="4043" max="4053" width="2.42578125" style="98" customWidth="1"/>
    <col min="4054" max="4054" width="2" style="98" customWidth="1"/>
    <col min="4055" max="4064" width="2.42578125" style="98" customWidth="1"/>
    <col min="4065" max="4065" width="3.5703125" style="98" customWidth="1"/>
    <col min="4066" max="4066" width="3.42578125" style="98" customWidth="1"/>
    <col min="4067" max="4069" width="2.42578125" style="98" customWidth="1"/>
    <col min="4070" max="4071" width="1.5703125" style="98" customWidth="1"/>
    <col min="4072" max="4076" width="2.42578125" style="98" customWidth="1"/>
    <col min="4077" max="4077" width="3.140625" style="98" customWidth="1"/>
    <col min="4078" max="4078" width="2.42578125" style="98" customWidth="1"/>
    <col min="4079" max="4079" width="0.42578125" style="98" customWidth="1"/>
    <col min="4080" max="4294" width="2.5703125" style="98"/>
    <col min="4295" max="4295" width="0.85546875" style="98" customWidth="1"/>
    <col min="4296" max="4296" width="1" style="98" customWidth="1"/>
    <col min="4297" max="4297" width="2.42578125" style="98" customWidth="1"/>
    <col min="4298" max="4298" width="3.140625" style="98" customWidth="1"/>
    <col min="4299" max="4309" width="2.42578125" style="98" customWidth="1"/>
    <col min="4310" max="4310" width="2" style="98" customWidth="1"/>
    <col min="4311" max="4320" width="2.42578125" style="98" customWidth="1"/>
    <col min="4321" max="4321" width="3.5703125" style="98" customWidth="1"/>
    <col min="4322" max="4322" width="3.42578125" style="98" customWidth="1"/>
    <col min="4323" max="4325" width="2.42578125" style="98" customWidth="1"/>
    <col min="4326" max="4327" width="1.5703125" style="98" customWidth="1"/>
    <col min="4328" max="4332" width="2.42578125" style="98" customWidth="1"/>
    <col min="4333" max="4333" width="3.140625" style="98" customWidth="1"/>
    <col min="4334" max="4334" width="2.42578125" style="98" customWidth="1"/>
    <col min="4335" max="4335" width="0.42578125" style="98" customWidth="1"/>
    <col min="4336" max="4550" width="2.5703125" style="98"/>
    <col min="4551" max="4551" width="0.85546875" style="98" customWidth="1"/>
    <col min="4552" max="4552" width="1" style="98" customWidth="1"/>
    <col min="4553" max="4553" width="2.42578125" style="98" customWidth="1"/>
    <col min="4554" max="4554" width="3.140625" style="98" customWidth="1"/>
    <col min="4555" max="4565" width="2.42578125" style="98" customWidth="1"/>
    <col min="4566" max="4566" width="2" style="98" customWidth="1"/>
    <col min="4567" max="4576" width="2.42578125" style="98" customWidth="1"/>
    <col min="4577" max="4577" width="3.5703125" style="98" customWidth="1"/>
    <col min="4578" max="4578" width="3.42578125" style="98" customWidth="1"/>
    <col min="4579" max="4581" width="2.42578125" style="98" customWidth="1"/>
    <col min="4582" max="4583" width="1.5703125" style="98" customWidth="1"/>
    <col min="4584" max="4588" width="2.42578125" style="98" customWidth="1"/>
    <col min="4589" max="4589" width="3.140625" style="98" customWidth="1"/>
    <col min="4590" max="4590" width="2.42578125" style="98" customWidth="1"/>
    <col min="4591" max="4591" width="0.42578125" style="98" customWidth="1"/>
    <col min="4592" max="4806" width="2.5703125" style="98"/>
    <col min="4807" max="4807" width="0.85546875" style="98" customWidth="1"/>
    <col min="4808" max="4808" width="1" style="98" customWidth="1"/>
    <col min="4809" max="4809" width="2.42578125" style="98" customWidth="1"/>
    <col min="4810" max="4810" width="3.140625" style="98" customWidth="1"/>
    <col min="4811" max="4821" width="2.42578125" style="98" customWidth="1"/>
    <col min="4822" max="4822" width="2" style="98" customWidth="1"/>
    <col min="4823" max="4832" width="2.42578125" style="98" customWidth="1"/>
    <col min="4833" max="4833" width="3.5703125" style="98" customWidth="1"/>
    <col min="4834" max="4834" width="3.42578125" style="98" customWidth="1"/>
    <col min="4835" max="4837" width="2.42578125" style="98" customWidth="1"/>
    <col min="4838" max="4839" width="1.5703125" style="98" customWidth="1"/>
    <col min="4840" max="4844" width="2.42578125" style="98" customWidth="1"/>
    <col min="4845" max="4845" width="3.140625" style="98" customWidth="1"/>
    <col min="4846" max="4846" width="2.42578125" style="98" customWidth="1"/>
    <col min="4847" max="4847" width="0.42578125" style="98" customWidth="1"/>
    <col min="4848" max="5062" width="2.5703125" style="98"/>
    <col min="5063" max="5063" width="0.85546875" style="98" customWidth="1"/>
    <col min="5064" max="5064" width="1" style="98" customWidth="1"/>
    <col min="5065" max="5065" width="2.42578125" style="98" customWidth="1"/>
    <col min="5066" max="5066" width="3.140625" style="98" customWidth="1"/>
    <col min="5067" max="5077" width="2.42578125" style="98" customWidth="1"/>
    <col min="5078" max="5078" width="2" style="98" customWidth="1"/>
    <col min="5079" max="5088" width="2.42578125" style="98" customWidth="1"/>
    <col min="5089" max="5089" width="3.5703125" style="98" customWidth="1"/>
    <col min="5090" max="5090" width="3.42578125" style="98" customWidth="1"/>
    <col min="5091" max="5093" width="2.42578125" style="98" customWidth="1"/>
    <col min="5094" max="5095" width="1.5703125" style="98" customWidth="1"/>
    <col min="5096" max="5100" width="2.42578125" style="98" customWidth="1"/>
    <col min="5101" max="5101" width="3.140625" style="98" customWidth="1"/>
    <col min="5102" max="5102" width="2.42578125" style="98" customWidth="1"/>
    <col min="5103" max="5103" width="0.42578125" style="98" customWidth="1"/>
    <col min="5104" max="5318" width="2.5703125" style="98"/>
    <col min="5319" max="5319" width="0.85546875" style="98" customWidth="1"/>
    <col min="5320" max="5320" width="1" style="98" customWidth="1"/>
    <col min="5321" max="5321" width="2.42578125" style="98" customWidth="1"/>
    <col min="5322" max="5322" width="3.140625" style="98" customWidth="1"/>
    <col min="5323" max="5333" width="2.42578125" style="98" customWidth="1"/>
    <col min="5334" max="5334" width="2" style="98" customWidth="1"/>
    <col min="5335" max="5344" width="2.42578125" style="98" customWidth="1"/>
    <col min="5345" max="5345" width="3.5703125" style="98" customWidth="1"/>
    <col min="5346" max="5346" width="3.42578125" style="98" customWidth="1"/>
    <col min="5347" max="5349" width="2.42578125" style="98" customWidth="1"/>
    <col min="5350" max="5351" width="1.5703125" style="98" customWidth="1"/>
    <col min="5352" max="5356" width="2.42578125" style="98" customWidth="1"/>
    <col min="5357" max="5357" width="3.140625" style="98" customWidth="1"/>
    <col min="5358" max="5358" width="2.42578125" style="98" customWidth="1"/>
    <col min="5359" max="5359" width="0.42578125" style="98" customWidth="1"/>
    <col min="5360" max="5574" width="2.5703125" style="98"/>
    <col min="5575" max="5575" width="0.85546875" style="98" customWidth="1"/>
    <col min="5576" max="5576" width="1" style="98" customWidth="1"/>
    <col min="5577" max="5577" width="2.42578125" style="98" customWidth="1"/>
    <col min="5578" max="5578" width="3.140625" style="98" customWidth="1"/>
    <col min="5579" max="5589" width="2.42578125" style="98" customWidth="1"/>
    <col min="5590" max="5590" width="2" style="98" customWidth="1"/>
    <col min="5591" max="5600" width="2.42578125" style="98" customWidth="1"/>
    <col min="5601" max="5601" width="3.5703125" style="98" customWidth="1"/>
    <col min="5602" max="5602" width="3.42578125" style="98" customWidth="1"/>
    <col min="5603" max="5605" width="2.42578125" style="98" customWidth="1"/>
    <col min="5606" max="5607" width="1.5703125" style="98" customWidth="1"/>
    <col min="5608" max="5612" width="2.42578125" style="98" customWidth="1"/>
    <col min="5613" max="5613" width="3.140625" style="98" customWidth="1"/>
    <col min="5614" max="5614" width="2.42578125" style="98" customWidth="1"/>
    <col min="5615" max="5615" width="0.42578125" style="98" customWidth="1"/>
    <col min="5616" max="5830" width="2.5703125" style="98"/>
    <col min="5831" max="5831" width="0.85546875" style="98" customWidth="1"/>
    <col min="5832" max="5832" width="1" style="98" customWidth="1"/>
    <col min="5833" max="5833" width="2.42578125" style="98" customWidth="1"/>
    <col min="5834" max="5834" width="3.140625" style="98" customWidth="1"/>
    <col min="5835" max="5845" width="2.42578125" style="98" customWidth="1"/>
    <col min="5846" max="5846" width="2" style="98" customWidth="1"/>
    <col min="5847" max="5856" width="2.42578125" style="98" customWidth="1"/>
    <col min="5857" max="5857" width="3.5703125" style="98" customWidth="1"/>
    <col min="5858" max="5858" width="3.42578125" style="98" customWidth="1"/>
    <col min="5859" max="5861" width="2.42578125" style="98" customWidth="1"/>
    <col min="5862" max="5863" width="1.5703125" style="98" customWidth="1"/>
    <col min="5864" max="5868" width="2.42578125" style="98" customWidth="1"/>
    <col min="5869" max="5869" width="3.140625" style="98" customWidth="1"/>
    <col min="5870" max="5870" width="2.42578125" style="98" customWidth="1"/>
    <col min="5871" max="5871" width="0.42578125" style="98" customWidth="1"/>
    <col min="5872" max="6086" width="2.5703125" style="98"/>
    <col min="6087" max="6087" width="0.85546875" style="98" customWidth="1"/>
    <col min="6088" max="6088" width="1" style="98" customWidth="1"/>
    <col min="6089" max="6089" width="2.42578125" style="98" customWidth="1"/>
    <col min="6090" max="6090" width="3.140625" style="98" customWidth="1"/>
    <col min="6091" max="6101" width="2.42578125" style="98" customWidth="1"/>
    <col min="6102" max="6102" width="2" style="98" customWidth="1"/>
    <col min="6103" max="6112" width="2.42578125" style="98" customWidth="1"/>
    <col min="6113" max="6113" width="3.5703125" style="98" customWidth="1"/>
    <col min="6114" max="6114" width="3.42578125" style="98" customWidth="1"/>
    <col min="6115" max="6117" width="2.42578125" style="98" customWidth="1"/>
    <col min="6118" max="6119" width="1.5703125" style="98" customWidth="1"/>
    <col min="6120" max="6124" width="2.42578125" style="98" customWidth="1"/>
    <col min="6125" max="6125" width="3.140625" style="98" customWidth="1"/>
    <col min="6126" max="6126" width="2.42578125" style="98" customWidth="1"/>
    <col min="6127" max="6127" width="0.42578125" style="98" customWidth="1"/>
    <col min="6128" max="6342" width="2.5703125" style="98"/>
    <col min="6343" max="6343" width="0.85546875" style="98" customWidth="1"/>
    <col min="6344" max="6344" width="1" style="98" customWidth="1"/>
    <col min="6345" max="6345" width="2.42578125" style="98" customWidth="1"/>
    <col min="6346" max="6346" width="3.140625" style="98" customWidth="1"/>
    <col min="6347" max="6357" width="2.42578125" style="98" customWidth="1"/>
    <col min="6358" max="6358" width="2" style="98" customWidth="1"/>
    <col min="6359" max="6368" width="2.42578125" style="98" customWidth="1"/>
    <col min="6369" max="6369" width="3.5703125" style="98" customWidth="1"/>
    <col min="6370" max="6370" width="3.42578125" style="98" customWidth="1"/>
    <col min="6371" max="6373" width="2.42578125" style="98" customWidth="1"/>
    <col min="6374" max="6375" width="1.5703125" style="98" customWidth="1"/>
    <col min="6376" max="6380" width="2.42578125" style="98" customWidth="1"/>
    <col min="6381" max="6381" width="3.140625" style="98" customWidth="1"/>
    <col min="6382" max="6382" width="2.42578125" style="98" customWidth="1"/>
    <col min="6383" max="6383" width="0.42578125" style="98" customWidth="1"/>
    <col min="6384" max="6598" width="2.5703125" style="98"/>
    <col min="6599" max="6599" width="0.85546875" style="98" customWidth="1"/>
    <col min="6600" max="6600" width="1" style="98" customWidth="1"/>
    <col min="6601" max="6601" width="2.42578125" style="98" customWidth="1"/>
    <col min="6602" max="6602" width="3.140625" style="98" customWidth="1"/>
    <col min="6603" max="6613" width="2.42578125" style="98" customWidth="1"/>
    <col min="6614" max="6614" width="2" style="98" customWidth="1"/>
    <col min="6615" max="6624" width="2.42578125" style="98" customWidth="1"/>
    <col min="6625" max="6625" width="3.5703125" style="98" customWidth="1"/>
    <col min="6626" max="6626" width="3.42578125" style="98" customWidth="1"/>
    <col min="6627" max="6629" width="2.42578125" style="98" customWidth="1"/>
    <col min="6630" max="6631" width="1.5703125" style="98" customWidth="1"/>
    <col min="6632" max="6636" width="2.42578125" style="98" customWidth="1"/>
    <col min="6637" max="6637" width="3.140625" style="98" customWidth="1"/>
    <col min="6638" max="6638" width="2.42578125" style="98" customWidth="1"/>
    <col min="6639" max="6639" width="0.42578125" style="98" customWidth="1"/>
    <col min="6640" max="6854" width="2.5703125" style="98"/>
    <col min="6855" max="6855" width="0.85546875" style="98" customWidth="1"/>
    <col min="6856" max="6856" width="1" style="98" customWidth="1"/>
    <col min="6857" max="6857" width="2.42578125" style="98" customWidth="1"/>
    <col min="6858" max="6858" width="3.140625" style="98" customWidth="1"/>
    <col min="6859" max="6869" width="2.42578125" style="98" customWidth="1"/>
    <col min="6870" max="6870" width="2" style="98" customWidth="1"/>
    <col min="6871" max="6880" width="2.42578125" style="98" customWidth="1"/>
    <col min="6881" max="6881" width="3.5703125" style="98" customWidth="1"/>
    <col min="6882" max="6882" width="3.42578125" style="98" customWidth="1"/>
    <col min="6883" max="6885" width="2.42578125" style="98" customWidth="1"/>
    <col min="6886" max="6887" width="1.5703125" style="98" customWidth="1"/>
    <col min="6888" max="6892" width="2.42578125" style="98" customWidth="1"/>
    <col min="6893" max="6893" width="3.140625" style="98" customWidth="1"/>
    <col min="6894" max="6894" width="2.42578125" style="98" customWidth="1"/>
    <col min="6895" max="6895" width="0.42578125" style="98" customWidth="1"/>
    <col min="6896" max="7110" width="2.5703125" style="98"/>
    <col min="7111" max="7111" width="0.85546875" style="98" customWidth="1"/>
    <col min="7112" max="7112" width="1" style="98" customWidth="1"/>
    <col min="7113" max="7113" width="2.42578125" style="98" customWidth="1"/>
    <col min="7114" max="7114" width="3.140625" style="98" customWidth="1"/>
    <col min="7115" max="7125" width="2.42578125" style="98" customWidth="1"/>
    <col min="7126" max="7126" width="2" style="98" customWidth="1"/>
    <col min="7127" max="7136" width="2.42578125" style="98" customWidth="1"/>
    <col min="7137" max="7137" width="3.5703125" style="98" customWidth="1"/>
    <col min="7138" max="7138" width="3.42578125" style="98" customWidth="1"/>
    <col min="7139" max="7141" width="2.42578125" style="98" customWidth="1"/>
    <col min="7142" max="7143" width="1.5703125" style="98" customWidth="1"/>
    <col min="7144" max="7148" width="2.42578125" style="98" customWidth="1"/>
    <col min="7149" max="7149" width="3.140625" style="98" customWidth="1"/>
    <col min="7150" max="7150" width="2.42578125" style="98" customWidth="1"/>
    <col min="7151" max="7151" width="0.42578125" style="98" customWidth="1"/>
    <col min="7152" max="7366" width="2.5703125" style="98"/>
    <col min="7367" max="7367" width="0.85546875" style="98" customWidth="1"/>
    <col min="7368" max="7368" width="1" style="98" customWidth="1"/>
    <col min="7369" max="7369" width="2.42578125" style="98" customWidth="1"/>
    <col min="7370" max="7370" width="3.140625" style="98" customWidth="1"/>
    <col min="7371" max="7381" width="2.42578125" style="98" customWidth="1"/>
    <col min="7382" max="7382" width="2" style="98" customWidth="1"/>
    <col min="7383" max="7392" width="2.42578125" style="98" customWidth="1"/>
    <col min="7393" max="7393" width="3.5703125" style="98" customWidth="1"/>
    <col min="7394" max="7394" width="3.42578125" style="98" customWidth="1"/>
    <col min="7395" max="7397" width="2.42578125" style="98" customWidth="1"/>
    <col min="7398" max="7399" width="1.5703125" style="98" customWidth="1"/>
    <col min="7400" max="7404" width="2.42578125" style="98" customWidth="1"/>
    <col min="7405" max="7405" width="3.140625" style="98" customWidth="1"/>
    <col min="7406" max="7406" width="2.42578125" style="98" customWidth="1"/>
    <col min="7407" max="7407" width="0.42578125" style="98" customWidth="1"/>
    <col min="7408" max="7622" width="2.5703125" style="98"/>
    <col min="7623" max="7623" width="0.85546875" style="98" customWidth="1"/>
    <col min="7624" max="7624" width="1" style="98" customWidth="1"/>
    <col min="7625" max="7625" width="2.42578125" style="98" customWidth="1"/>
    <col min="7626" max="7626" width="3.140625" style="98" customWidth="1"/>
    <col min="7627" max="7637" width="2.42578125" style="98" customWidth="1"/>
    <col min="7638" max="7638" width="2" style="98" customWidth="1"/>
    <col min="7639" max="7648" width="2.42578125" style="98" customWidth="1"/>
    <col min="7649" max="7649" width="3.5703125" style="98" customWidth="1"/>
    <col min="7650" max="7650" width="3.42578125" style="98" customWidth="1"/>
    <col min="7651" max="7653" width="2.42578125" style="98" customWidth="1"/>
    <col min="7654" max="7655" width="1.5703125" style="98" customWidth="1"/>
    <col min="7656" max="7660" width="2.42578125" style="98" customWidth="1"/>
    <col min="7661" max="7661" width="3.140625" style="98" customWidth="1"/>
    <col min="7662" max="7662" width="2.42578125" style="98" customWidth="1"/>
    <col min="7663" max="7663" width="0.42578125" style="98" customWidth="1"/>
    <col min="7664" max="7878" width="2.5703125" style="98"/>
    <col min="7879" max="7879" width="0.85546875" style="98" customWidth="1"/>
    <col min="7880" max="7880" width="1" style="98" customWidth="1"/>
    <col min="7881" max="7881" width="2.42578125" style="98" customWidth="1"/>
    <col min="7882" max="7882" width="3.140625" style="98" customWidth="1"/>
    <col min="7883" max="7893" width="2.42578125" style="98" customWidth="1"/>
    <col min="7894" max="7894" width="2" style="98" customWidth="1"/>
    <col min="7895" max="7904" width="2.42578125" style="98" customWidth="1"/>
    <col min="7905" max="7905" width="3.5703125" style="98" customWidth="1"/>
    <col min="7906" max="7906" width="3.42578125" style="98" customWidth="1"/>
    <col min="7907" max="7909" width="2.42578125" style="98" customWidth="1"/>
    <col min="7910" max="7911" width="1.5703125" style="98" customWidth="1"/>
    <col min="7912" max="7916" width="2.42578125" style="98" customWidth="1"/>
    <col min="7917" max="7917" width="3.140625" style="98" customWidth="1"/>
    <col min="7918" max="7918" width="2.42578125" style="98" customWidth="1"/>
    <col min="7919" max="7919" width="0.42578125" style="98" customWidth="1"/>
    <col min="7920" max="8134" width="2.5703125" style="98"/>
    <col min="8135" max="8135" width="0.85546875" style="98" customWidth="1"/>
    <col min="8136" max="8136" width="1" style="98" customWidth="1"/>
    <col min="8137" max="8137" width="2.42578125" style="98" customWidth="1"/>
    <col min="8138" max="8138" width="3.140625" style="98" customWidth="1"/>
    <col min="8139" max="8149" width="2.42578125" style="98" customWidth="1"/>
    <col min="8150" max="8150" width="2" style="98" customWidth="1"/>
    <col min="8151" max="8160" width="2.42578125" style="98" customWidth="1"/>
    <col min="8161" max="8161" width="3.5703125" style="98" customWidth="1"/>
    <col min="8162" max="8162" width="3.42578125" style="98" customWidth="1"/>
    <col min="8163" max="8165" width="2.42578125" style="98" customWidth="1"/>
    <col min="8166" max="8167" width="1.5703125" style="98" customWidth="1"/>
    <col min="8168" max="8172" width="2.42578125" style="98" customWidth="1"/>
    <col min="8173" max="8173" width="3.140625" style="98" customWidth="1"/>
    <col min="8174" max="8174" width="2.42578125" style="98" customWidth="1"/>
    <col min="8175" max="8175" width="0.42578125" style="98" customWidth="1"/>
    <col min="8176" max="8390" width="2.5703125" style="98"/>
    <col min="8391" max="8391" width="0.85546875" style="98" customWidth="1"/>
    <col min="8392" max="8392" width="1" style="98" customWidth="1"/>
    <col min="8393" max="8393" width="2.42578125" style="98" customWidth="1"/>
    <col min="8394" max="8394" width="3.140625" style="98" customWidth="1"/>
    <col min="8395" max="8405" width="2.42578125" style="98" customWidth="1"/>
    <col min="8406" max="8406" width="2" style="98" customWidth="1"/>
    <col min="8407" max="8416" width="2.42578125" style="98" customWidth="1"/>
    <col min="8417" max="8417" width="3.5703125" style="98" customWidth="1"/>
    <col min="8418" max="8418" width="3.42578125" style="98" customWidth="1"/>
    <col min="8419" max="8421" width="2.42578125" style="98" customWidth="1"/>
    <col min="8422" max="8423" width="1.5703125" style="98" customWidth="1"/>
    <col min="8424" max="8428" width="2.42578125" style="98" customWidth="1"/>
    <col min="8429" max="8429" width="3.140625" style="98" customWidth="1"/>
    <col min="8430" max="8430" width="2.42578125" style="98" customWidth="1"/>
    <col min="8431" max="8431" width="0.42578125" style="98" customWidth="1"/>
    <col min="8432" max="8646" width="2.5703125" style="98"/>
    <col min="8647" max="8647" width="0.85546875" style="98" customWidth="1"/>
    <col min="8648" max="8648" width="1" style="98" customWidth="1"/>
    <col min="8649" max="8649" width="2.42578125" style="98" customWidth="1"/>
    <col min="8650" max="8650" width="3.140625" style="98" customWidth="1"/>
    <col min="8651" max="8661" width="2.42578125" style="98" customWidth="1"/>
    <col min="8662" max="8662" width="2" style="98" customWidth="1"/>
    <col min="8663" max="8672" width="2.42578125" style="98" customWidth="1"/>
    <col min="8673" max="8673" width="3.5703125" style="98" customWidth="1"/>
    <col min="8674" max="8674" width="3.42578125" style="98" customWidth="1"/>
    <col min="8675" max="8677" width="2.42578125" style="98" customWidth="1"/>
    <col min="8678" max="8679" width="1.5703125" style="98" customWidth="1"/>
    <col min="8680" max="8684" width="2.42578125" style="98" customWidth="1"/>
    <col min="8685" max="8685" width="3.140625" style="98" customWidth="1"/>
    <col min="8686" max="8686" width="2.42578125" style="98" customWidth="1"/>
    <col min="8687" max="8687" width="0.42578125" style="98" customWidth="1"/>
    <col min="8688" max="8902" width="2.5703125" style="98"/>
    <col min="8903" max="8903" width="0.85546875" style="98" customWidth="1"/>
    <col min="8904" max="8904" width="1" style="98" customWidth="1"/>
    <col min="8905" max="8905" width="2.42578125" style="98" customWidth="1"/>
    <col min="8906" max="8906" width="3.140625" style="98" customWidth="1"/>
    <col min="8907" max="8917" width="2.42578125" style="98" customWidth="1"/>
    <col min="8918" max="8918" width="2" style="98" customWidth="1"/>
    <col min="8919" max="8928" width="2.42578125" style="98" customWidth="1"/>
    <col min="8929" max="8929" width="3.5703125" style="98" customWidth="1"/>
    <col min="8930" max="8930" width="3.42578125" style="98" customWidth="1"/>
    <col min="8931" max="8933" width="2.42578125" style="98" customWidth="1"/>
    <col min="8934" max="8935" width="1.5703125" style="98" customWidth="1"/>
    <col min="8936" max="8940" width="2.42578125" style="98" customWidth="1"/>
    <col min="8941" max="8941" width="3.140625" style="98" customWidth="1"/>
    <col min="8942" max="8942" width="2.42578125" style="98" customWidth="1"/>
    <col min="8943" max="8943" width="0.42578125" style="98" customWidth="1"/>
    <col min="8944" max="9158" width="2.5703125" style="98"/>
    <col min="9159" max="9159" width="0.85546875" style="98" customWidth="1"/>
    <col min="9160" max="9160" width="1" style="98" customWidth="1"/>
    <col min="9161" max="9161" width="2.42578125" style="98" customWidth="1"/>
    <col min="9162" max="9162" width="3.140625" style="98" customWidth="1"/>
    <col min="9163" max="9173" width="2.42578125" style="98" customWidth="1"/>
    <col min="9174" max="9174" width="2" style="98" customWidth="1"/>
    <col min="9175" max="9184" width="2.42578125" style="98" customWidth="1"/>
    <col min="9185" max="9185" width="3.5703125" style="98" customWidth="1"/>
    <col min="9186" max="9186" width="3.42578125" style="98" customWidth="1"/>
    <col min="9187" max="9189" width="2.42578125" style="98" customWidth="1"/>
    <col min="9190" max="9191" width="1.5703125" style="98" customWidth="1"/>
    <col min="9192" max="9196" width="2.42578125" style="98" customWidth="1"/>
    <col min="9197" max="9197" width="3.140625" style="98" customWidth="1"/>
    <col min="9198" max="9198" width="2.42578125" style="98" customWidth="1"/>
    <col min="9199" max="9199" width="0.42578125" style="98" customWidth="1"/>
    <col min="9200" max="9414" width="2.5703125" style="98"/>
    <col min="9415" max="9415" width="0.85546875" style="98" customWidth="1"/>
    <col min="9416" max="9416" width="1" style="98" customWidth="1"/>
    <col min="9417" max="9417" width="2.42578125" style="98" customWidth="1"/>
    <col min="9418" max="9418" width="3.140625" style="98" customWidth="1"/>
    <col min="9419" max="9429" width="2.42578125" style="98" customWidth="1"/>
    <col min="9430" max="9430" width="2" style="98" customWidth="1"/>
    <col min="9431" max="9440" width="2.42578125" style="98" customWidth="1"/>
    <col min="9441" max="9441" width="3.5703125" style="98" customWidth="1"/>
    <col min="9442" max="9442" width="3.42578125" style="98" customWidth="1"/>
    <col min="9443" max="9445" width="2.42578125" style="98" customWidth="1"/>
    <col min="9446" max="9447" width="1.5703125" style="98" customWidth="1"/>
    <col min="9448" max="9452" width="2.42578125" style="98" customWidth="1"/>
    <col min="9453" max="9453" width="3.140625" style="98" customWidth="1"/>
    <col min="9454" max="9454" width="2.42578125" style="98" customWidth="1"/>
    <col min="9455" max="9455" width="0.42578125" style="98" customWidth="1"/>
    <col min="9456" max="9670" width="2.5703125" style="98"/>
    <col min="9671" max="9671" width="0.85546875" style="98" customWidth="1"/>
    <col min="9672" max="9672" width="1" style="98" customWidth="1"/>
    <col min="9673" max="9673" width="2.42578125" style="98" customWidth="1"/>
    <col min="9674" max="9674" width="3.140625" style="98" customWidth="1"/>
    <col min="9675" max="9685" width="2.42578125" style="98" customWidth="1"/>
    <col min="9686" max="9686" width="2" style="98" customWidth="1"/>
    <col min="9687" max="9696" width="2.42578125" style="98" customWidth="1"/>
    <col min="9697" max="9697" width="3.5703125" style="98" customWidth="1"/>
    <col min="9698" max="9698" width="3.42578125" style="98" customWidth="1"/>
    <col min="9699" max="9701" width="2.42578125" style="98" customWidth="1"/>
    <col min="9702" max="9703" width="1.5703125" style="98" customWidth="1"/>
    <col min="9704" max="9708" width="2.42578125" style="98" customWidth="1"/>
    <col min="9709" max="9709" width="3.140625" style="98" customWidth="1"/>
    <col min="9710" max="9710" width="2.42578125" style="98" customWidth="1"/>
    <col min="9711" max="9711" width="0.42578125" style="98" customWidth="1"/>
    <col min="9712" max="9926" width="2.5703125" style="98"/>
    <col min="9927" max="9927" width="0.85546875" style="98" customWidth="1"/>
    <col min="9928" max="9928" width="1" style="98" customWidth="1"/>
    <col min="9929" max="9929" width="2.42578125" style="98" customWidth="1"/>
    <col min="9930" max="9930" width="3.140625" style="98" customWidth="1"/>
    <col min="9931" max="9941" width="2.42578125" style="98" customWidth="1"/>
    <col min="9942" max="9942" width="2" style="98" customWidth="1"/>
    <col min="9943" max="9952" width="2.42578125" style="98" customWidth="1"/>
    <col min="9953" max="9953" width="3.5703125" style="98" customWidth="1"/>
    <col min="9954" max="9954" width="3.42578125" style="98" customWidth="1"/>
    <col min="9955" max="9957" width="2.42578125" style="98" customWidth="1"/>
    <col min="9958" max="9959" width="1.5703125" style="98" customWidth="1"/>
    <col min="9960" max="9964" width="2.42578125" style="98" customWidth="1"/>
    <col min="9965" max="9965" width="3.140625" style="98" customWidth="1"/>
    <col min="9966" max="9966" width="2.42578125" style="98" customWidth="1"/>
    <col min="9967" max="9967" width="0.42578125" style="98" customWidth="1"/>
    <col min="9968" max="10182" width="2.5703125" style="98"/>
    <col min="10183" max="10183" width="0.85546875" style="98" customWidth="1"/>
    <col min="10184" max="10184" width="1" style="98" customWidth="1"/>
    <col min="10185" max="10185" width="2.42578125" style="98" customWidth="1"/>
    <col min="10186" max="10186" width="3.140625" style="98" customWidth="1"/>
    <col min="10187" max="10197" width="2.42578125" style="98" customWidth="1"/>
    <col min="10198" max="10198" width="2" style="98" customWidth="1"/>
    <col min="10199" max="10208" width="2.42578125" style="98" customWidth="1"/>
    <col min="10209" max="10209" width="3.5703125" style="98" customWidth="1"/>
    <col min="10210" max="10210" width="3.42578125" style="98" customWidth="1"/>
    <col min="10211" max="10213" width="2.42578125" style="98" customWidth="1"/>
    <col min="10214" max="10215" width="1.5703125" style="98" customWidth="1"/>
    <col min="10216" max="10220" width="2.42578125" style="98" customWidth="1"/>
    <col min="10221" max="10221" width="3.140625" style="98" customWidth="1"/>
    <col min="10222" max="10222" width="2.42578125" style="98" customWidth="1"/>
    <col min="10223" max="10223" width="0.42578125" style="98" customWidth="1"/>
    <col min="10224" max="10438" width="2.5703125" style="98"/>
    <col min="10439" max="10439" width="0.85546875" style="98" customWidth="1"/>
    <col min="10440" max="10440" width="1" style="98" customWidth="1"/>
    <col min="10441" max="10441" width="2.42578125" style="98" customWidth="1"/>
    <col min="10442" max="10442" width="3.140625" style="98" customWidth="1"/>
    <col min="10443" max="10453" width="2.42578125" style="98" customWidth="1"/>
    <col min="10454" max="10454" width="2" style="98" customWidth="1"/>
    <col min="10455" max="10464" width="2.42578125" style="98" customWidth="1"/>
    <col min="10465" max="10465" width="3.5703125" style="98" customWidth="1"/>
    <col min="10466" max="10466" width="3.42578125" style="98" customWidth="1"/>
    <col min="10467" max="10469" width="2.42578125" style="98" customWidth="1"/>
    <col min="10470" max="10471" width="1.5703125" style="98" customWidth="1"/>
    <col min="10472" max="10476" width="2.42578125" style="98" customWidth="1"/>
    <col min="10477" max="10477" width="3.140625" style="98" customWidth="1"/>
    <col min="10478" max="10478" width="2.42578125" style="98" customWidth="1"/>
    <col min="10479" max="10479" width="0.42578125" style="98" customWidth="1"/>
    <col min="10480" max="10694" width="2.5703125" style="98"/>
    <col min="10695" max="10695" width="0.85546875" style="98" customWidth="1"/>
    <col min="10696" max="10696" width="1" style="98" customWidth="1"/>
    <col min="10697" max="10697" width="2.42578125" style="98" customWidth="1"/>
    <col min="10698" max="10698" width="3.140625" style="98" customWidth="1"/>
    <col min="10699" max="10709" width="2.42578125" style="98" customWidth="1"/>
    <col min="10710" max="10710" width="2" style="98" customWidth="1"/>
    <col min="10711" max="10720" width="2.42578125" style="98" customWidth="1"/>
    <col min="10721" max="10721" width="3.5703125" style="98" customWidth="1"/>
    <col min="10722" max="10722" width="3.42578125" style="98" customWidth="1"/>
    <col min="10723" max="10725" width="2.42578125" style="98" customWidth="1"/>
    <col min="10726" max="10727" width="1.5703125" style="98" customWidth="1"/>
    <col min="10728" max="10732" width="2.42578125" style="98" customWidth="1"/>
    <col min="10733" max="10733" width="3.140625" style="98" customWidth="1"/>
    <col min="10734" max="10734" width="2.42578125" style="98" customWidth="1"/>
    <col min="10735" max="10735" width="0.42578125" style="98" customWidth="1"/>
    <col min="10736" max="10950" width="2.5703125" style="98"/>
    <col min="10951" max="10951" width="0.85546875" style="98" customWidth="1"/>
    <col min="10952" max="10952" width="1" style="98" customWidth="1"/>
    <col min="10953" max="10953" width="2.42578125" style="98" customWidth="1"/>
    <col min="10954" max="10954" width="3.140625" style="98" customWidth="1"/>
    <col min="10955" max="10965" width="2.42578125" style="98" customWidth="1"/>
    <col min="10966" max="10966" width="2" style="98" customWidth="1"/>
    <col min="10967" max="10976" width="2.42578125" style="98" customWidth="1"/>
    <col min="10977" max="10977" width="3.5703125" style="98" customWidth="1"/>
    <col min="10978" max="10978" width="3.42578125" style="98" customWidth="1"/>
    <col min="10979" max="10981" width="2.42578125" style="98" customWidth="1"/>
    <col min="10982" max="10983" width="1.5703125" style="98" customWidth="1"/>
    <col min="10984" max="10988" width="2.42578125" style="98" customWidth="1"/>
    <col min="10989" max="10989" width="3.140625" style="98" customWidth="1"/>
    <col min="10990" max="10990" width="2.42578125" style="98" customWidth="1"/>
    <col min="10991" max="10991" width="0.42578125" style="98" customWidth="1"/>
    <col min="10992" max="11206" width="2.5703125" style="98"/>
    <col min="11207" max="11207" width="0.85546875" style="98" customWidth="1"/>
    <col min="11208" max="11208" width="1" style="98" customWidth="1"/>
    <col min="11209" max="11209" width="2.42578125" style="98" customWidth="1"/>
    <col min="11210" max="11210" width="3.140625" style="98" customWidth="1"/>
    <col min="11211" max="11221" width="2.42578125" style="98" customWidth="1"/>
    <col min="11222" max="11222" width="2" style="98" customWidth="1"/>
    <col min="11223" max="11232" width="2.42578125" style="98" customWidth="1"/>
    <col min="11233" max="11233" width="3.5703125" style="98" customWidth="1"/>
    <col min="11234" max="11234" width="3.42578125" style="98" customWidth="1"/>
    <col min="11235" max="11237" width="2.42578125" style="98" customWidth="1"/>
    <col min="11238" max="11239" width="1.5703125" style="98" customWidth="1"/>
    <col min="11240" max="11244" width="2.42578125" style="98" customWidth="1"/>
    <col min="11245" max="11245" width="3.140625" style="98" customWidth="1"/>
    <col min="11246" max="11246" width="2.42578125" style="98" customWidth="1"/>
    <col min="11247" max="11247" width="0.42578125" style="98" customWidth="1"/>
    <col min="11248" max="11462" width="2.5703125" style="98"/>
    <col min="11463" max="11463" width="0.85546875" style="98" customWidth="1"/>
    <col min="11464" max="11464" width="1" style="98" customWidth="1"/>
    <col min="11465" max="11465" width="2.42578125" style="98" customWidth="1"/>
    <col min="11466" max="11466" width="3.140625" style="98" customWidth="1"/>
    <col min="11467" max="11477" width="2.42578125" style="98" customWidth="1"/>
    <col min="11478" max="11478" width="2" style="98" customWidth="1"/>
    <col min="11479" max="11488" width="2.42578125" style="98" customWidth="1"/>
    <col min="11489" max="11489" width="3.5703125" style="98" customWidth="1"/>
    <col min="11490" max="11490" width="3.42578125" style="98" customWidth="1"/>
    <col min="11491" max="11493" width="2.42578125" style="98" customWidth="1"/>
    <col min="11494" max="11495" width="1.5703125" style="98" customWidth="1"/>
    <col min="11496" max="11500" width="2.42578125" style="98" customWidth="1"/>
    <col min="11501" max="11501" width="3.140625" style="98" customWidth="1"/>
    <col min="11502" max="11502" width="2.42578125" style="98" customWidth="1"/>
    <col min="11503" max="11503" width="0.42578125" style="98" customWidth="1"/>
    <col min="11504" max="11718" width="2.5703125" style="98"/>
    <col min="11719" max="11719" width="0.85546875" style="98" customWidth="1"/>
    <col min="11720" max="11720" width="1" style="98" customWidth="1"/>
    <col min="11721" max="11721" width="2.42578125" style="98" customWidth="1"/>
    <col min="11722" max="11722" width="3.140625" style="98" customWidth="1"/>
    <col min="11723" max="11733" width="2.42578125" style="98" customWidth="1"/>
    <col min="11734" max="11734" width="2" style="98" customWidth="1"/>
    <col min="11735" max="11744" width="2.42578125" style="98" customWidth="1"/>
    <col min="11745" max="11745" width="3.5703125" style="98" customWidth="1"/>
    <col min="11746" max="11746" width="3.42578125" style="98" customWidth="1"/>
    <col min="11747" max="11749" width="2.42578125" style="98" customWidth="1"/>
    <col min="11750" max="11751" width="1.5703125" style="98" customWidth="1"/>
    <col min="11752" max="11756" width="2.42578125" style="98" customWidth="1"/>
    <col min="11757" max="11757" width="3.140625" style="98" customWidth="1"/>
    <col min="11758" max="11758" width="2.42578125" style="98" customWidth="1"/>
    <col min="11759" max="11759" width="0.42578125" style="98" customWidth="1"/>
    <col min="11760" max="11974" width="2.5703125" style="98"/>
    <col min="11975" max="11975" width="0.85546875" style="98" customWidth="1"/>
    <col min="11976" max="11976" width="1" style="98" customWidth="1"/>
    <col min="11977" max="11977" width="2.42578125" style="98" customWidth="1"/>
    <col min="11978" max="11978" width="3.140625" style="98" customWidth="1"/>
    <col min="11979" max="11989" width="2.42578125" style="98" customWidth="1"/>
    <col min="11990" max="11990" width="2" style="98" customWidth="1"/>
    <col min="11991" max="12000" width="2.42578125" style="98" customWidth="1"/>
    <col min="12001" max="12001" width="3.5703125" style="98" customWidth="1"/>
    <col min="12002" max="12002" width="3.42578125" style="98" customWidth="1"/>
    <col min="12003" max="12005" width="2.42578125" style="98" customWidth="1"/>
    <col min="12006" max="12007" width="1.5703125" style="98" customWidth="1"/>
    <col min="12008" max="12012" width="2.42578125" style="98" customWidth="1"/>
    <col min="12013" max="12013" width="3.140625" style="98" customWidth="1"/>
    <col min="12014" max="12014" width="2.42578125" style="98" customWidth="1"/>
    <col min="12015" max="12015" width="0.42578125" style="98" customWidth="1"/>
    <col min="12016" max="12230" width="2.5703125" style="98"/>
    <col min="12231" max="12231" width="0.85546875" style="98" customWidth="1"/>
    <col min="12232" max="12232" width="1" style="98" customWidth="1"/>
    <col min="12233" max="12233" width="2.42578125" style="98" customWidth="1"/>
    <col min="12234" max="12234" width="3.140625" style="98" customWidth="1"/>
    <col min="12235" max="12245" width="2.42578125" style="98" customWidth="1"/>
    <col min="12246" max="12246" width="2" style="98" customWidth="1"/>
    <col min="12247" max="12256" width="2.42578125" style="98" customWidth="1"/>
    <col min="12257" max="12257" width="3.5703125" style="98" customWidth="1"/>
    <col min="12258" max="12258" width="3.42578125" style="98" customWidth="1"/>
    <col min="12259" max="12261" width="2.42578125" style="98" customWidth="1"/>
    <col min="12262" max="12263" width="1.5703125" style="98" customWidth="1"/>
    <col min="12264" max="12268" width="2.42578125" style="98" customWidth="1"/>
    <col min="12269" max="12269" width="3.140625" style="98" customWidth="1"/>
    <col min="12270" max="12270" width="2.42578125" style="98" customWidth="1"/>
    <col min="12271" max="12271" width="0.42578125" style="98" customWidth="1"/>
    <col min="12272" max="12486" width="2.5703125" style="98"/>
    <col min="12487" max="12487" width="0.85546875" style="98" customWidth="1"/>
    <col min="12488" max="12488" width="1" style="98" customWidth="1"/>
    <col min="12489" max="12489" width="2.42578125" style="98" customWidth="1"/>
    <col min="12490" max="12490" width="3.140625" style="98" customWidth="1"/>
    <col min="12491" max="12501" width="2.42578125" style="98" customWidth="1"/>
    <col min="12502" max="12502" width="2" style="98" customWidth="1"/>
    <col min="12503" max="12512" width="2.42578125" style="98" customWidth="1"/>
    <col min="12513" max="12513" width="3.5703125" style="98" customWidth="1"/>
    <col min="12514" max="12514" width="3.42578125" style="98" customWidth="1"/>
    <col min="12515" max="12517" width="2.42578125" style="98" customWidth="1"/>
    <col min="12518" max="12519" width="1.5703125" style="98" customWidth="1"/>
    <col min="12520" max="12524" width="2.42578125" style="98" customWidth="1"/>
    <col min="12525" max="12525" width="3.140625" style="98" customWidth="1"/>
    <col min="12526" max="12526" width="2.42578125" style="98" customWidth="1"/>
    <col min="12527" max="12527" width="0.42578125" style="98" customWidth="1"/>
    <col min="12528" max="12742" width="2.5703125" style="98"/>
    <col min="12743" max="12743" width="0.85546875" style="98" customWidth="1"/>
    <col min="12744" max="12744" width="1" style="98" customWidth="1"/>
    <col min="12745" max="12745" width="2.42578125" style="98" customWidth="1"/>
    <col min="12746" max="12746" width="3.140625" style="98" customWidth="1"/>
    <col min="12747" max="12757" width="2.42578125" style="98" customWidth="1"/>
    <col min="12758" max="12758" width="2" style="98" customWidth="1"/>
    <col min="12759" max="12768" width="2.42578125" style="98" customWidth="1"/>
    <col min="12769" max="12769" width="3.5703125" style="98" customWidth="1"/>
    <col min="12770" max="12770" width="3.42578125" style="98" customWidth="1"/>
    <col min="12771" max="12773" width="2.42578125" style="98" customWidth="1"/>
    <col min="12774" max="12775" width="1.5703125" style="98" customWidth="1"/>
    <col min="12776" max="12780" width="2.42578125" style="98" customWidth="1"/>
    <col min="12781" max="12781" width="3.140625" style="98" customWidth="1"/>
    <col min="12782" max="12782" width="2.42578125" style="98" customWidth="1"/>
    <col min="12783" max="12783" width="0.42578125" style="98" customWidth="1"/>
    <col min="12784" max="12998" width="2.5703125" style="98"/>
    <col min="12999" max="12999" width="0.85546875" style="98" customWidth="1"/>
    <col min="13000" max="13000" width="1" style="98" customWidth="1"/>
    <col min="13001" max="13001" width="2.42578125" style="98" customWidth="1"/>
    <col min="13002" max="13002" width="3.140625" style="98" customWidth="1"/>
    <col min="13003" max="13013" width="2.42578125" style="98" customWidth="1"/>
    <col min="13014" max="13014" width="2" style="98" customWidth="1"/>
    <col min="13015" max="13024" width="2.42578125" style="98" customWidth="1"/>
    <col min="13025" max="13025" width="3.5703125" style="98" customWidth="1"/>
    <col min="13026" max="13026" width="3.42578125" style="98" customWidth="1"/>
    <col min="13027" max="13029" width="2.42578125" style="98" customWidth="1"/>
    <col min="13030" max="13031" width="1.5703125" style="98" customWidth="1"/>
    <col min="13032" max="13036" width="2.42578125" style="98" customWidth="1"/>
    <col min="13037" max="13037" width="3.140625" style="98" customWidth="1"/>
    <col min="13038" max="13038" width="2.42578125" style="98" customWidth="1"/>
    <col min="13039" max="13039" width="0.42578125" style="98" customWidth="1"/>
    <col min="13040" max="13254" width="2.5703125" style="98"/>
    <col min="13255" max="13255" width="0.85546875" style="98" customWidth="1"/>
    <col min="13256" max="13256" width="1" style="98" customWidth="1"/>
    <col min="13257" max="13257" width="2.42578125" style="98" customWidth="1"/>
    <col min="13258" max="13258" width="3.140625" style="98" customWidth="1"/>
    <col min="13259" max="13269" width="2.42578125" style="98" customWidth="1"/>
    <col min="13270" max="13270" width="2" style="98" customWidth="1"/>
    <col min="13271" max="13280" width="2.42578125" style="98" customWidth="1"/>
    <col min="13281" max="13281" width="3.5703125" style="98" customWidth="1"/>
    <col min="13282" max="13282" width="3.42578125" style="98" customWidth="1"/>
    <col min="13283" max="13285" width="2.42578125" style="98" customWidth="1"/>
    <col min="13286" max="13287" width="1.5703125" style="98" customWidth="1"/>
    <col min="13288" max="13292" width="2.42578125" style="98" customWidth="1"/>
    <col min="13293" max="13293" width="3.140625" style="98" customWidth="1"/>
    <col min="13294" max="13294" width="2.42578125" style="98" customWidth="1"/>
    <col min="13295" max="13295" width="0.42578125" style="98" customWidth="1"/>
    <col min="13296" max="13510" width="2.5703125" style="98"/>
    <col min="13511" max="13511" width="0.85546875" style="98" customWidth="1"/>
    <col min="13512" max="13512" width="1" style="98" customWidth="1"/>
    <col min="13513" max="13513" width="2.42578125" style="98" customWidth="1"/>
    <col min="13514" max="13514" width="3.140625" style="98" customWidth="1"/>
    <col min="13515" max="13525" width="2.42578125" style="98" customWidth="1"/>
    <col min="13526" max="13526" width="2" style="98" customWidth="1"/>
    <col min="13527" max="13536" width="2.42578125" style="98" customWidth="1"/>
    <col min="13537" max="13537" width="3.5703125" style="98" customWidth="1"/>
    <col min="13538" max="13538" width="3.42578125" style="98" customWidth="1"/>
    <col min="13539" max="13541" width="2.42578125" style="98" customWidth="1"/>
    <col min="13542" max="13543" width="1.5703125" style="98" customWidth="1"/>
    <col min="13544" max="13548" width="2.42578125" style="98" customWidth="1"/>
    <col min="13549" max="13549" width="3.140625" style="98" customWidth="1"/>
    <col min="13550" max="13550" width="2.42578125" style="98" customWidth="1"/>
    <col min="13551" max="13551" width="0.42578125" style="98" customWidth="1"/>
    <col min="13552" max="13766" width="2.5703125" style="98"/>
    <col min="13767" max="13767" width="0.85546875" style="98" customWidth="1"/>
    <col min="13768" max="13768" width="1" style="98" customWidth="1"/>
    <col min="13769" max="13769" width="2.42578125" style="98" customWidth="1"/>
    <col min="13770" max="13770" width="3.140625" style="98" customWidth="1"/>
    <col min="13771" max="13781" width="2.42578125" style="98" customWidth="1"/>
    <col min="13782" max="13782" width="2" style="98" customWidth="1"/>
    <col min="13783" max="13792" width="2.42578125" style="98" customWidth="1"/>
    <col min="13793" max="13793" width="3.5703125" style="98" customWidth="1"/>
    <col min="13794" max="13794" width="3.42578125" style="98" customWidth="1"/>
    <col min="13795" max="13797" width="2.42578125" style="98" customWidth="1"/>
    <col min="13798" max="13799" width="1.5703125" style="98" customWidth="1"/>
    <col min="13800" max="13804" width="2.42578125" style="98" customWidth="1"/>
    <col min="13805" max="13805" width="3.140625" style="98" customWidth="1"/>
    <col min="13806" max="13806" width="2.42578125" style="98" customWidth="1"/>
    <col min="13807" max="13807" width="0.42578125" style="98" customWidth="1"/>
    <col min="13808" max="14022" width="2.5703125" style="98"/>
    <col min="14023" max="14023" width="0.85546875" style="98" customWidth="1"/>
    <col min="14024" max="14024" width="1" style="98" customWidth="1"/>
    <col min="14025" max="14025" width="2.42578125" style="98" customWidth="1"/>
    <col min="14026" max="14026" width="3.140625" style="98" customWidth="1"/>
    <col min="14027" max="14037" width="2.42578125" style="98" customWidth="1"/>
    <col min="14038" max="14038" width="2" style="98" customWidth="1"/>
    <col min="14039" max="14048" width="2.42578125" style="98" customWidth="1"/>
    <col min="14049" max="14049" width="3.5703125" style="98" customWidth="1"/>
    <col min="14050" max="14050" width="3.42578125" style="98" customWidth="1"/>
    <col min="14051" max="14053" width="2.42578125" style="98" customWidth="1"/>
    <col min="14054" max="14055" width="1.5703125" style="98" customWidth="1"/>
    <col min="14056" max="14060" width="2.42578125" style="98" customWidth="1"/>
    <col min="14061" max="14061" width="3.140625" style="98" customWidth="1"/>
    <col min="14062" max="14062" width="2.42578125" style="98" customWidth="1"/>
    <col min="14063" max="14063" width="0.42578125" style="98" customWidth="1"/>
    <col min="14064" max="14278" width="2.5703125" style="98"/>
    <col min="14279" max="14279" width="0.85546875" style="98" customWidth="1"/>
    <col min="14280" max="14280" width="1" style="98" customWidth="1"/>
    <col min="14281" max="14281" width="2.42578125" style="98" customWidth="1"/>
    <col min="14282" max="14282" width="3.140625" style="98" customWidth="1"/>
    <col min="14283" max="14293" width="2.42578125" style="98" customWidth="1"/>
    <col min="14294" max="14294" width="2" style="98" customWidth="1"/>
    <col min="14295" max="14304" width="2.42578125" style="98" customWidth="1"/>
    <col min="14305" max="14305" width="3.5703125" style="98" customWidth="1"/>
    <col min="14306" max="14306" width="3.42578125" style="98" customWidth="1"/>
    <col min="14307" max="14309" width="2.42578125" style="98" customWidth="1"/>
    <col min="14310" max="14311" width="1.5703125" style="98" customWidth="1"/>
    <col min="14312" max="14316" width="2.42578125" style="98" customWidth="1"/>
    <col min="14317" max="14317" width="3.140625" style="98" customWidth="1"/>
    <col min="14318" max="14318" width="2.42578125" style="98" customWidth="1"/>
    <col min="14319" max="14319" width="0.42578125" style="98" customWidth="1"/>
    <col min="14320" max="14534" width="2.5703125" style="98"/>
    <col min="14535" max="14535" width="0.85546875" style="98" customWidth="1"/>
    <col min="14536" max="14536" width="1" style="98" customWidth="1"/>
    <col min="14537" max="14537" width="2.42578125" style="98" customWidth="1"/>
    <col min="14538" max="14538" width="3.140625" style="98" customWidth="1"/>
    <col min="14539" max="14549" width="2.42578125" style="98" customWidth="1"/>
    <col min="14550" max="14550" width="2" style="98" customWidth="1"/>
    <col min="14551" max="14560" width="2.42578125" style="98" customWidth="1"/>
    <col min="14561" max="14561" width="3.5703125" style="98" customWidth="1"/>
    <col min="14562" max="14562" width="3.42578125" style="98" customWidth="1"/>
    <col min="14563" max="14565" width="2.42578125" style="98" customWidth="1"/>
    <col min="14566" max="14567" width="1.5703125" style="98" customWidth="1"/>
    <col min="14568" max="14572" width="2.42578125" style="98" customWidth="1"/>
    <col min="14573" max="14573" width="3.140625" style="98" customWidth="1"/>
    <col min="14574" max="14574" width="2.42578125" style="98" customWidth="1"/>
    <col min="14575" max="14575" width="0.42578125" style="98" customWidth="1"/>
    <col min="14576" max="14790" width="2.5703125" style="98"/>
    <col min="14791" max="14791" width="0.85546875" style="98" customWidth="1"/>
    <col min="14792" max="14792" width="1" style="98" customWidth="1"/>
    <col min="14793" max="14793" width="2.42578125" style="98" customWidth="1"/>
    <col min="14794" max="14794" width="3.140625" style="98" customWidth="1"/>
    <col min="14795" max="14805" width="2.42578125" style="98" customWidth="1"/>
    <col min="14806" max="14806" width="2" style="98" customWidth="1"/>
    <col min="14807" max="14816" width="2.42578125" style="98" customWidth="1"/>
    <col min="14817" max="14817" width="3.5703125" style="98" customWidth="1"/>
    <col min="14818" max="14818" width="3.42578125" style="98" customWidth="1"/>
    <col min="14819" max="14821" width="2.42578125" style="98" customWidth="1"/>
    <col min="14822" max="14823" width="1.5703125" style="98" customWidth="1"/>
    <col min="14824" max="14828" width="2.42578125" style="98" customWidth="1"/>
    <col min="14829" max="14829" width="3.140625" style="98" customWidth="1"/>
    <col min="14830" max="14830" width="2.42578125" style="98" customWidth="1"/>
    <col min="14831" max="14831" width="0.42578125" style="98" customWidth="1"/>
    <col min="14832" max="15046" width="2.5703125" style="98"/>
    <col min="15047" max="15047" width="0.85546875" style="98" customWidth="1"/>
    <col min="15048" max="15048" width="1" style="98" customWidth="1"/>
    <col min="15049" max="15049" width="2.42578125" style="98" customWidth="1"/>
    <col min="15050" max="15050" width="3.140625" style="98" customWidth="1"/>
    <col min="15051" max="15061" width="2.42578125" style="98" customWidth="1"/>
    <col min="15062" max="15062" width="2" style="98" customWidth="1"/>
    <col min="15063" max="15072" width="2.42578125" style="98" customWidth="1"/>
    <col min="15073" max="15073" width="3.5703125" style="98" customWidth="1"/>
    <col min="15074" max="15074" width="3.42578125" style="98" customWidth="1"/>
    <col min="15075" max="15077" width="2.42578125" style="98" customWidth="1"/>
    <col min="15078" max="15079" width="1.5703125" style="98" customWidth="1"/>
    <col min="15080" max="15084" width="2.42578125" style="98" customWidth="1"/>
    <col min="15085" max="15085" width="3.140625" style="98" customWidth="1"/>
    <col min="15086" max="15086" width="2.42578125" style="98" customWidth="1"/>
    <col min="15087" max="15087" width="0.42578125" style="98" customWidth="1"/>
    <col min="15088" max="15302" width="2.5703125" style="98"/>
    <col min="15303" max="15303" width="0.85546875" style="98" customWidth="1"/>
    <col min="15304" max="15304" width="1" style="98" customWidth="1"/>
    <col min="15305" max="15305" width="2.42578125" style="98" customWidth="1"/>
    <col min="15306" max="15306" width="3.140625" style="98" customWidth="1"/>
    <col min="15307" max="15317" width="2.42578125" style="98" customWidth="1"/>
    <col min="15318" max="15318" width="2" style="98" customWidth="1"/>
    <col min="15319" max="15328" width="2.42578125" style="98" customWidth="1"/>
    <col min="15329" max="15329" width="3.5703125" style="98" customWidth="1"/>
    <col min="15330" max="15330" width="3.42578125" style="98" customWidth="1"/>
    <col min="15331" max="15333" width="2.42578125" style="98" customWidth="1"/>
    <col min="15334" max="15335" width="1.5703125" style="98" customWidth="1"/>
    <col min="15336" max="15340" width="2.42578125" style="98" customWidth="1"/>
    <col min="15341" max="15341" width="3.140625" style="98" customWidth="1"/>
    <col min="15342" max="15342" width="2.42578125" style="98" customWidth="1"/>
    <col min="15343" max="15343" width="0.42578125" style="98" customWidth="1"/>
    <col min="15344" max="15558" width="2.5703125" style="98"/>
    <col min="15559" max="15559" width="0.85546875" style="98" customWidth="1"/>
    <col min="15560" max="15560" width="1" style="98" customWidth="1"/>
    <col min="15561" max="15561" width="2.42578125" style="98" customWidth="1"/>
    <col min="15562" max="15562" width="3.140625" style="98" customWidth="1"/>
    <col min="15563" max="15573" width="2.42578125" style="98" customWidth="1"/>
    <col min="15574" max="15574" width="2" style="98" customWidth="1"/>
    <col min="15575" max="15584" width="2.42578125" style="98" customWidth="1"/>
    <col min="15585" max="15585" width="3.5703125" style="98" customWidth="1"/>
    <col min="15586" max="15586" width="3.42578125" style="98" customWidth="1"/>
    <col min="15587" max="15589" width="2.42578125" style="98" customWidth="1"/>
    <col min="15590" max="15591" width="1.5703125" style="98" customWidth="1"/>
    <col min="15592" max="15596" width="2.42578125" style="98" customWidth="1"/>
    <col min="15597" max="15597" width="3.140625" style="98" customWidth="1"/>
    <col min="15598" max="15598" width="2.42578125" style="98" customWidth="1"/>
    <col min="15599" max="15599" width="0.42578125" style="98" customWidth="1"/>
    <col min="15600" max="15814" width="2.5703125" style="98"/>
    <col min="15815" max="15815" width="0.85546875" style="98" customWidth="1"/>
    <col min="15816" max="15816" width="1" style="98" customWidth="1"/>
    <col min="15817" max="15817" width="2.42578125" style="98" customWidth="1"/>
    <col min="15818" max="15818" width="3.140625" style="98" customWidth="1"/>
    <col min="15819" max="15829" width="2.42578125" style="98" customWidth="1"/>
    <col min="15830" max="15830" width="2" style="98" customWidth="1"/>
    <col min="15831" max="15840" width="2.42578125" style="98" customWidth="1"/>
    <col min="15841" max="15841" width="3.5703125" style="98" customWidth="1"/>
    <col min="15842" max="15842" width="3.42578125" style="98" customWidth="1"/>
    <col min="15843" max="15845" width="2.42578125" style="98" customWidth="1"/>
    <col min="15846" max="15847" width="1.5703125" style="98" customWidth="1"/>
    <col min="15848" max="15852" width="2.42578125" style="98" customWidth="1"/>
    <col min="15853" max="15853" width="3.140625" style="98" customWidth="1"/>
    <col min="15854" max="15854" width="2.42578125" style="98" customWidth="1"/>
    <col min="15855" max="15855" width="0.42578125" style="98" customWidth="1"/>
    <col min="15856" max="16070" width="2.5703125" style="98"/>
    <col min="16071" max="16071" width="0.85546875" style="98" customWidth="1"/>
    <col min="16072" max="16072" width="1" style="98" customWidth="1"/>
    <col min="16073" max="16073" width="2.42578125" style="98" customWidth="1"/>
    <col min="16074" max="16074" width="3.140625" style="98" customWidth="1"/>
    <col min="16075" max="16085" width="2.42578125" style="98" customWidth="1"/>
    <col min="16086" max="16086" width="2" style="98" customWidth="1"/>
    <col min="16087" max="16096" width="2.42578125" style="98" customWidth="1"/>
    <col min="16097" max="16097" width="3.5703125" style="98" customWidth="1"/>
    <col min="16098" max="16098" width="3.42578125" style="98" customWidth="1"/>
    <col min="16099" max="16101" width="2.42578125" style="98" customWidth="1"/>
    <col min="16102" max="16103" width="1.5703125" style="98" customWidth="1"/>
    <col min="16104" max="16108" width="2.42578125" style="98" customWidth="1"/>
    <col min="16109" max="16109" width="3.140625" style="98" customWidth="1"/>
    <col min="16110" max="16110" width="2.42578125" style="98" customWidth="1"/>
    <col min="16111" max="16111" width="0.42578125" style="98" customWidth="1"/>
    <col min="16112" max="16384" width="2.5703125" style="98"/>
  </cols>
  <sheetData>
    <row r="1" spans="1:29" ht="12" customHeight="1" x14ac:dyDescent="0.25">
      <c r="A1" s="344"/>
      <c r="B1" s="109"/>
      <c r="C1" s="109"/>
      <c r="D1" s="109"/>
      <c r="E1" s="342"/>
      <c r="F1" s="416" t="s">
        <v>552</v>
      </c>
      <c r="G1" s="417"/>
      <c r="H1" s="417"/>
      <c r="I1" s="417"/>
      <c r="J1" s="417"/>
      <c r="K1" s="417"/>
      <c r="L1" s="417"/>
      <c r="M1" s="417"/>
      <c r="N1" s="417"/>
      <c r="O1" s="417"/>
      <c r="P1" s="417"/>
      <c r="Q1" s="417"/>
      <c r="R1" s="417"/>
      <c r="S1" s="417"/>
      <c r="T1" s="417"/>
      <c r="U1" s="417"/>
      <c r="V1" s="417"/>
      <c r="W1" s="417"/>
      <c r="X1" s="417"/>
      <c r="Y1" s="417"/>
      <c r="Z1" s="417"/>
      <c r="AA1" s="417"/>
      <c r="AB1" s="417"/>
      <c r="AC1" s="418"/>
    </row>
    <row r="2" spans="1:29" ht="17.45" customHeight="1" x14ac:dyDescent="0.25">
      <c r="A2" s="124"/>
      <c r="D2" s="112"/>
      <c r="E2" s="343"/>
      <c r="F2" s="419"/>
      <c r="G2" s="420"/>
      <c r="H2" s="420"/>
      <c r="I2" s="420"/>
      <c r="J2" s="420"/>
      <c r="K2" s="420"/>
      <c r="L2" s="420"/>
      <c r="M2" s="420"/>
      <c r="N2" s="420"/>
      <c r="O2" s="420"/>
      <c r="P2" s="420"/>
      <c r="Q2" s="420"/>
      <c r="R2" s="420"/>
      <c r="S2" s="420"/>
      <c r="T2" s="420"/>
      <c r="U2" s="420"/>
      <c r="V2" s="420"/>
      <c r="W2" s="420"/>
      <c r="X2" s="420"/>
      <c r="Y2" s="420"/>
      <c r="Z2" s="420"/>
      <c r="AA2" s="420"/>
      <c r="AB2" s="420"/>
      <c r="AC2" s="421"/>
    </row>
    <row r="3" spans="1:29" ht="15" customHeight="1" x14ac:dyDescent="0.25">
      <c r="A3" s="124"/>
      <c r="E3" s="123"/>
      <c r="F3" s="419"/>
      <c r="G3" s="420"/>
      <c r="H3" s="420"/>
      <c r="I3" s="420"/>
      <c r="J3" s="420"/>
      <c r="K3" s="420"/>
      <c r="L3" s="420"/>
      <c r="M3" s="420"/>
      <c r="N3" s="420"/>
      <c r="O3" s="420"/>
      <c r="P3" s="420"/>
      <c r="Q3" s="420"/>
      <c r="R3" s="420"/>
      <c r="S3" s="420"/>
      <c r="T3" s="420"/>
      <c r="U3" s="420"/>
      <c r="V3" s="420"/>
      <c r="W3" s="420"/>
      <c r="X3" s="420"/>
      <c r="Y3" s="420"/>
      <c r="Z3" s="420"/>
      <c r="AA3" s="420"/>
      <c r="AB3" s="420"/>
      <c r="AC3" s="421"/>
    </row>
    <row r="4" spans="1:29" ht="12" customHeight="1" x14ac:dyDescent="0.25">
      <c r="A4" s="124"/>
      <c r="E4" s="123"/>
      <c r="F4" s="419"/>
      <c r="G4" s="420"/>
      <c r="H4" s="420"/>
      <c r="I4" s="420"/>
      <c r="J4" s="420"/>
      <c r="K4" s="420"/>
      <c r="L4" s="420"/>
      <c r="M4" s="420"/>
      <c r="N4" s="420"/>
      <c r="O4" s="420"/>
      <c r="P4" s="420"/>
      <c r="Q4" s="420"/>
      <c r="R4" s="420"/>
      <c r="S4" s="420"/>
      <c r="T4" s="420"/>
      <c r="U4" s="420"/>
      <c r="V4" s="420"/>
      <c r="W4" s="420"/>
      <c r="X4" s="420"/>
      <c r="Y4" s="420"/>
      <c r="Z4" s="420"/>
      <c r="AA4" s="420"/>
      <c r="AB4" s="420"/>
      <c r="AC4" s="421"/>
    </row>
    <row r="5" spans="1:29" ht="12" customHeight="1" thickBot="1" x14ac:dyDescent="0.3">
      <c r="A5" s="125"/>
      <c r="B5" s="103"/>
      <c r="C5" s="103"/>
      <c r="D5" s="103"/>
      <c r="E5" s="127"/>
      <c r="F5" s="422"/>
      <c r="G5" s="423"/>
      <c r="H5" s="423"/>
      <c r="I5" s="423"/>
      <c r="J5" s="423"/>
      <c r="K5" s="423"/>
      <c r="L5" s="423"/>
      <c r="M5" s="423"/>
      <c r="N5" s="423"/>
      <c r="O5" s="423"/>
      <c r="P5" s="423"/>
      <c r="Q5" s="423"/>
      <c r="R5" s="423"/>
      <c r="S5" s="423"/>
      <c r="T5" s="423"/>
      <c r="U5" s="423"/>
      <c r="V5" s="423"/>
      <c r="W5" s="423"/>
      <c r="X5" s="423"/>
      <c r="Y5" s="423"/>
      <c r="Z5" s="423"/>
      <c r="AA5" s="423"/>
      <c r="AB5" s="423"/>
      <c r="AC5" s="424"/>
    </row>
    <row r="6" spans="1:29" ht="15" customHeight="1" thickBot="1" x14ac:dyDescent="0.3">
      <c r="E6" s="93"/>
      <c r="F6" s="93"/>
      <c r="G6" s="93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</row>
    <row r="7" spans="1:29" ht="12" customHeight="1" thickBot="1" x14ac:dyDescent="0.3">
      <c r="A7" s="429" t="s">
        <v>550</v>
      </c>
      <c r="B7" s="430"/>
      <c r="C7" s="430"/>
      <c r="D7" s="430"/>
      <c r="E7" s="431"/>
      <c r="F7" s="432" t="s">
        <v>554</v>
      </c>
      <c r="G7" s="433"/>
      <c r="H7" s="433"/>
      <c r="I7" s="433"/>
      <c r="J7" s="433"/>
      <c r="K7" s="433"/>
      <c r="L7" s="433"/>
      <c r="M7" s="434"/>
      <c r="N7" s="429" t="s">
        <v>92</v>
      </c>
      <c r="O7" s="430"/>
      <c r="P7" s="430"/>
      <c r="Q7" s="430"/>
      <c r="R7" s="430"/>
      <c r="S7" s="430"/>
      <c r="T7" s="430"/>
      <c r="U7" s="431"/>
      <c r="V7" s="429" t="s">
        <v>551</v>
      </c>
      <c r="W7" s="430"/>
      <c r="X7" s="430"/>
      <c r="Y7" s="430"/>
      <c r="Z7" s="430"/>
      <c r="AA7" s="430"/>
      <c r="AB7" s="430"/>
      <c r="AC7" s="431"/>
    </row>
    <row r="8" spans="1:29" ht="15" customHeight="1" x14ac:dyDescent="0.25">
      <c r="A8" s="425" t="s">
        <v>553</v>
      </c>
      <c r="B8" s="426"/>
      <c r="C8" s="426"/>
      <c r="D8" s="426"/>
      <c r="E8" s="427"/>
      <c r="F8" s="425" t="s">
        <v>558</v>
      </c>
      <c r="G8" s="426"/>
      <c r="H8" s="426"/>
      <c r="I8" s="426"/>
      <c r="J8" s="426"/>
      <c r="K8" s="426"/>
      <c r="L8" s="426"/>
      <c r="M8" s="427"/>
      <c r="N8" s="425" t="s">
        <v>557</v>
      </c>
      <c r="O8" s="426"/>
      <c r="P8" s="426"/>
      <c r="Q8" s="426"/>
      <c r="R8" s="426"/>
      <c r="S8" s="426"/>
      <c r="T8" s="426"/>
      <c r="U8" s="427"/>
      <c r="V8" s="428">
        <v>46174</v>
      </c>
      <c r="W8" s="426"/>
      <c r="X8" s="426"/>
      <c r="Y8" s="426"/>
      <c r="Z8" s="426"/>
      <c r="AA8" s="426"/>
      <c r="AB8" s="426"/>
      <c r="AC8" s="427"/>
    </row>
    <row r="9" spans="1:29" ht="15" customHeight="1" x14ac:dyDescent="0.25">
      <c r="A9" s="412" t="s">
        <v>555</v>
      </c>
      <c r="B9" s="413"/>
      <c r="C9" s="413"/>
      <c r="D9" s="413"/>
      <c r="E9" s="414"/>
      <c r="F9" s="412" t="s">
        <v>559</v>
      </c>
      <c r="G9" s="413"/>
      <c r="H9" s="413"/>
      <c r="I9" s="413"/>
      <c r="J9" s="413"/>
      <c r="K9" s="413"/>
      <c r="L9" s="413"/>
      <c r="M9" s="414"/>
      <c r="N9" s="412" t="s">
        <v>557</v>
      </c>
      <c r="O9" s="413"/>
      <c r="P9" s="413"/>
      <c r="Q9" s="413"/>
      <c r="R9" s="413"/>
      <c r="S9" s="413"/>
      <c r="T9" s="413"/>
      <c r="U9" s="414"/>
      <c r="V9" s="415">
        <v>46174</v>
      </c>
      <c r="W9" s="413"/>
      <c r="X9" s="413"/>
      <c r="Y9" s="413"/>
      <c r="Z9" s="413"/>
      <c r="AA9" s="413"/>
      <c r="AB9" s="413"/>
      <c r="AC9" s="414"/>
    </row>
    <row r="10" spans="1:29" ht="15" customHeight="1" x14ac:dyDescent="0.25">
      <c r="A10" s="412" t="s">
        <v>556</v>
      </c>
      <c r="B10" s="413"/>
      <c r="C10" s="413"/>
      <c r="D10" s="413"/>
      <c r="E10" s="414"/>
      <c r="F10" s="412" t="s">
        <v>560</v>
      </c>
      <c r="G10" s="413"/>
      <c r="H10" s="413"/>
      <c r="I10" s="413"/>
      <c r="J10" s="413"/>
      <c r="K10" s="413"/>
      <c r="L10" s="413"/>
      <c r="M10" s="414"/>
      <c r="N10" s="412" t="s">
        <v>557</v>
      </c>
      <c r="O10" s="413"/>
      <c r="P10" s="413"/>
      <c r="Q10" s="413"/>
      <c r="R10" s="413"/>
      <c r="S10" s="413"/>
      <c r="T10" s="413"/>
      <c r="U10" s="414"/>
      <c r="V10" s="415">
        <v>46174</v>
      </c>
      <c r="W10" s="413"/>
      <c r="X10" s="413"/>
      <c r="Y10" s="413"/>
      <c r="Z10" s="413"/>
      <c r="AA10" s="413"/>
      <c r="AB10" s="413"/>
      <c r="AC10" s="414"/>
    </row>
    <row r="11" spans="1:29" ht="15" customHeight="1" x14ac:dyDescent="0.25">
      <c r="A11" s="412" t="s">
        <v>562</v>
      </c>
      <c r="B11" s="413"/>
      <c r="C11" s="413"/>
      <c r="D11" s="413"/>
      <c r="E11" s="414"/>
      <c r="F11" s="412" t="s">
        <v>561</v>
      </c>
      <c r="G11" s="413"/>
      <c r="H11" s="413"/>
      <c r="I11" s="413"/>
      <c r="J11" s="413"/>
      <c r="K11" s="413"/>
      <c r="L11" s="413"/>
      <c r="M11" s="414"/>
      <c r="N11" s="412" t="s">
        <v>557</v>
      </c>
      <c r="O11" s="413"/>
      <c r="P11" s="413"/>
      <c r="Q11" s="413"/>
      <c r="R11" s="413"/>
      <c r="S11" s="413"/>
      <c r="T11" s="413"/>
      <c r="U11" s="414"/>
      <c r="V11" s="415">
        <v>46174</v>
      </c>
      <c r="W11" s="413"/>
      <c r="X11" s="413"/>
      <c r="Y11" s="413"/>
      <c r="Z11" s="413"/>
      <c r="AA11" s="413"/>
      <c r="AB11" s="413"/>
      <c r="AC11" s="414"/>
    </row>
    <row r="12" spans="1:29" ht="15" customHeight="1" x14ac:dyDescent="0.25">
      <c r="A12" s="412" t="s">
        <v>563</v>
      </c>
      <c r="B12" s="413"/>
      <c r="C12" s="413"/>
      <c r="D12" s="413"/>
      <c r="E12" s="414"/>
      <c r="F12" s="412" t="s">
        <v>566</v>
      </c>
      <c r="G12" s="413"/>
      <c r="H12" s="413"/>
      <c r="I12" s="413"/>
      <c r="J12" s="413"/>
      <c r="K12" s="413"/>
      <c r="L12" s="413"/>
      <c r="M12" s="414"/>
      <c r="N12" s="412" t="s">
        <v>557</v>
      </c>
      <c r="O12" s="413"/>
      <c r="P12" s="413"/>
      <c r="Q12" s="413"/>
      <c r="R12" s="413"/>
      <c r="S12" s="413"/>
      <c r="T12" s="413"/>
      <c r="U12" s="414"/>
      <c r="V12" s="415">
        <v>46174</v>
      </c>
      <c r="W12" s="413"/>
      <c r="X12" s="413"/>
      <c r="Y12" s="413"/>
      <c r="Z12" s="413"/>
      <c r="AA12" s="413"/>
      <c r="AB12" s="413"/>
      <c r="AC12" s="414"/>
    </row>
    <row r="13" spans="1:29" ht="15" customHeight="1" x14ac:dyDescent="0.25">
      <c r="A13" s="412" t="s">
        <v>564</v>
      </c>
      <c r="B13" s="413"/>
      <c r="C13" s="413"/>
      <c r="D13" s="413"/>
      <c r="E13" s="414"/>
      <c r="F13" s="412" t="s">
        <v>567</v>
      </c>
      <c r="G13" s="413"/>
      <c r="H13" s="413"/>
      <c r="I13" s="413"/>
      <c r="J13" s="413"/>
      <c r="K13" s="413"/>
      <c r="L13" s="413"/>
      <c r="M13" s="414"/>
      <c r="N13" s="412" t="s">
        <v>557</v>
      </c>
      <c r="O13" s="413"/>
      <c r="P13" s="413"/>
      <c r="Q13" s="413"/>
      <c r="R13" s="413"/>
      <c r="S13" s="413"/>
      <c r="T13" s="413"/>
      <c r="U13" s="414"/>
      <c r="V13" s="415">
        <v>46174</v>
      </c>
      <c r="W13" s="413"/>
      <c r="X13" s="413"/>
      <c r="Y13" s="413"/>
      <c r="Z13" s="413"/>
      <c r="AA13" s="413"/>
      <c r="AB13" s="413"/>
      <c r="AC13" s="414"/>
    </row>
    <row r="14" spans="1:29" ht="15" customHeight="1" x14ac:dyDescent="0.25">
      <c r="A14" s="412" t="s">
        <v>570</v>
      </c>
      <c r="B14" s="413"/>
      <c r="C14" s="413"/>
      <c r="D14" s="413"/>
      <c r="E14" s="414"/>
      <c r="F14" s="412" t="s">
        <v>565</v>
      </c>
      <c r="G14" s="413"/>
      <c r="H14" s="413"/>
      <c r="I14" s="413"/>
      <c r="J14" s="413"/>
      <c r="K14" s="413"/>
      <c r="L14" s="413"/>
      <c r="M14" s="414"/>
      <c r="N14" s="412" t="s">
        <v>557</v>
      </c>
      <c r="O14" s="413"/>
      <c r="P14" s="413"/>
      <c r="Q14" s="413"/>
      <c r="R14" s="413"/>
      <c r="S14" s="413"/>
      <c r="T14" s="413"/>
      <c r="U14" s="414"/>
      <c r="V14" s="415">
        <v>46174</v>
      </c>
      <c r="W14" s="413"/>
      <c r="X14" s="413"/>
      <c r="Y14" s="413"/>
      <c r="Z14" s="413"/>
      <c r="AA14" s="413"/>
      <c r="AB14" s="413"/>
      <c r="AC14" s="414"/>
    </row>
    <row r="15" spans="1:29" ht="15" customHeight="1" x14ac:dyDescent="0.25">
      <c r="A15" s="412" t="s">
        <v>571</v>
      </c>
      <c r="B15" s="413"/>
      <c r="C15" s="413"/>
      <c r="D15" s="413"/>
      <c r="E15" s="414"/>
      <c r="F15" s="412" t="s">
        <v>568</v>
      </c>
      <c r="G15" s="413"/>
      <c r="H15" s="413"/>
      <c r="I15" s="413"/>
      <c r="J15" s="413"/>
      <c r="K15" s="413"/>
      <c r="L15" s="413"/>
      <c r="M15" s="414"/>
      <c r="N15" s="412" t="s">
        <v>557</v>
      </c>
      <c r="O15" s="413"/>
      <c r="P15" s="413"/>
      <c r="Q15" s="413"/>
      <c r="R15" s="413"/>
      <c r="S15" s="413"/>
      <c r="T15" s="413"/>
      <c r="U15" s="414"/>
      <c r="V15" s="415">
        <v>46174</v>
      </c>
      <c r="W15" s="413"/>
      <c r="X15" s="413"/>
      <c r="Y15" s="413"/>
      <c r="Z15" s="413"/>
      <c r="AA15" s="413"/>
      <c r="AB15" s="413"/>
      <c r="AC15" s="414"/>
    </row>
    <row r="16" spans="1:29" ht="15" customHeight="1" x14ac:dyDescent="0.25">
      <c r="A16" s="412" t="s">
        <v>572</v>
      </c>
      <c r="B16" s="413"/>
      <c r="C16" s="413"/>
      <c r="D16" s="413"/>
      <c r="E16" s="414"/>
      <c r="F16" s="412" t="s">
        <v>569</v>
      </c>
      <c r="G16" s="413"/>
      <c r="H16" s="413"/>
      <c r="I16" s="413"/>
      <c r="J16" s="413"/>
      <c r="K16" s="413"/>
      <c r="L16" s="413"/>
      <c r="M16" s="414"/>
      <c r="N16" s="412" t="s">
        <v>557</v>
      </c>
      <c r="O16" s="413"/>
      <c r="P16" s="413"/>
      <c r="Q16" s="413"/>
      <c r="R16" s="413"/>
      <c r="S16" s="413"/>
      <c r="T16" s="413"/>
      <c r="U16" s="414"/>
      <c r="V16" s="415">
        <v>46174</v>
      </c>
      <c r="W16" s="413"/>
      <c r="X16" s="413"/>
      <c r="Y16" s="413"/>
      <c r="Z16" s="413"/>
      <c r="AA16" s="413"/>
      <c r="AB16" s="413"/>
      <c r="AC16" s="414"/>
    </row>
    <row r="17" spans="1:29" ht="15" customHeight="1" x14ac:dyDescent="0.25">
      <c r="A17" s="406"/>
      <c r="B17" s="407"/>
      <c r="C17" s="407"/>
      <c r="D17" s="407"/>
      <c r="E17" s="408"/>
      <c r="F17" s="406"/>
      <c r="G17" s="407"/>
      <c r="H17" s="407"/>
      <c r="I17" s="407"/>
      <c r="J17" s="407"/>
      <c r="K17" s="407"/>
      <c r="L17" s="407"/>
      <c r="M17" s="408"/>
      <c r="N17" s="406"/>
      <c r="O17" s="407"/>
      <c r="P17" s="407"/>
      <c r="Q17" s="407"/>
      <c r="R17" s="407"/>
      <c r="S17" s="407"/>
      <c r="T17" s="407"/>
      <c r="U17" s="408"/>
      <c r="V17" s="406"/>
      <c r="W17" s="407"/>
      <c r="X17" s="407"/>
      <c r="Y17" s="407"/>
      <c r="Z17" s="407"/>
      <c r="AA17" s="407"/>
      <c r="AB17" s="407"/>
      <c r="AC17" s="408"/>
    </row>
    <row r="18" spans="1:29" ht="15" customHeight="1" x14ac:dyDescent="0.25">
      <c r="A18" s="406"/>
      <c r="B18" s="407"/>
      <c r="C18" s="407"/>
      <c r="D18" s="407"/>
      <c r="E18" s="408"/>
      <c r="F18" s="406"/>
      <c r="G18" s="407"/>
      <c r="H18" s="407"/>
      <c r="I18" s="407"/>
      <c r="J18" s="407"/>
      <c r="K18" s="407"/>
      <c r="L18" s="407"/>
      <c r="M18" s="408"/>
      <c r="N18" s="406"/>
      <c r="O18" s="407"/>
      <c r="P18" s="407"/>
      <c r="Q18" s="407"/>
      <c r="R18" s="407"/>
      <c r="S18" s="407"/>
      <c r="T18" s="407"/>
      <c r="U18" s="408"/>
      <c r="V18" s="406"/>
      <c r="W18" s="407"/>
      <c r="X18" s="407"/>
      <c r="Y18" s="407"/>
      <c r="Z18" s="407"/>
      <c r="AA18" s="407"/>
      <c r="AB18" s="407"/>
      <c r="AC18" s="408"/>
    </row>
    <row r="19" spans="1:29" ht="15" customHeight="1" x14ac:dyDescent="0.25">
      <c r="A19" s="406"/>
      <c r="B19" s="407"/>
      <c r="C19" s="407"/>
      <c r="D19" s="407"/>
      <c r="E19" s="408"/>
      <c r="F19" s="406"/>
      <c r="G19" s="407"/>
      <c r="H19" s="407"/>
      <c r="I19" s="407"/>
      <c r="J19" s="407"/>
      <c r="K19" s="407"/>
      <c r="L19" s="407"/>
      <c r="M19" s="408"/>
      <c r="N19" s="406"/>
      <c r="O19" s="407"/>
      <c r="P19" s="407"/>
      <c r="Q19" s="407"/>
      <c r="R19" s="407"/>
      <c r="S19" s="407"/>
      <c r="T19" s="407"/>
      <c r="U19" s="408"/>
      <c r="V19" s="406"/>
      <c r="W19" s="407"/>
      <c r="X19" s="407"/>
      <c r="Y19" s="407"/>
      <c r="Z19" s="407"/>
      <c r="AA19" s="407"/>
      <c r="AB19" s="407"/>
      <c r="AC19" s="408"/>
    </row>
    <row r="20" spans="1:29" ht="15" customHeight="1" x14ac:dyDescent="0.25">
      <c r="A20" s="406"/>
      <c r="B20" s="407"/>
      <c r="C20" s="407"/>
      <c r="D20" s="407"/>
      <c r="E20" s="408"/>
      <c r="F20" s="406"/>
      <c r="G20" s="407"/>
      <c r="H20" s="407"/>
      <c r="I20" s="407"/>
      <c r="J20" s="407"/>
      <c r="K20" s="407"/>
      <c r="L20" s="407"/>
      <c r="M20" s="408"/>
      <c r="N20" s="406"/>
      <c r="O20" s="407"/>
      <c r="P20" s="407"/>
      <c r="Q20" s="407"/>
      <c r="R20" s="407"/>
      <c r="S20" s="407"/>
      <c r="T20" s="407"/>
      <c r="U20" s="408"/>
      <c r="V20" s="406"/>
      <c r="W20" s="407"/>
      <c r="X20" s="407"/>
      <c r="Y20" s="407"/>
      <c r="Z20" s="407"/>
      <c r="AA20" s="407"/>
      <c r="AB20" s="407"/>
      <c r="AC20" s="408"/>
    </row>
    <row r="21" spans="1:29" ht="15" customHeight="1" x14ac:dyDescent="0.25">
      <c r="A21" s="406"/>
      <c r="B21" s="407"/>
      <c r="C21" s="407"/>
      <c r="D21" s="407"/>
      <c r="E21" s="408"/>
      <c r="F21" s="406"/>
      <c r="G21" s="407"/>
      <c r="H21" s="407"/>
      <c r="I21" s="407"/>
      <c r="J21" s="407"/>
      <c r="K21" s="407"/>
      <c r="L21" s="407"/>
      <c r="M21" s="408"/>
      <c r="N21" s="406"/>
      <c r="O21" s="407"/>
      <c r="P21" s="407"/>
      <c r="Q21" s="407"/>
      <c r="R21" s="407"/>
      <c r="S21" s="407"/>
      <c r="T21" s="407"/>
      <c r="U21" s="408"/>
      <c r="V21" s="406"/>
      <c r="W21" s="407"/>
      <c r="X21" s="407"/>
      <c r="Y21" s="407"/>
      <c r="Z21" s="407"/>
      <c r="AA21" s="407"/>
      <c r="AB21" s="407"/>
      <c r="AC21" s="408"/>
    </row>
    <row r="22" spans="1:29" ht="15" customHeight="1" x14ac:dyDescent="0.25">
      <c r="A22" s="406"/>
      <c r="B22" s="407"/>
      <c r="C22" s="407"/>
      <c r="D22" s="407"/>
      <c r="E22" s="408"/>
      <c r="F22" s="406"/>
      <c r="G22" s="407"/>
      <c r="H22" s="407"/>
      <c r="I22" s="407"/>
      <c r="J22" s="407"/>
      <c r="K22" s="407"/>
      <c r="L22" s="407"/>
      <c r="M22" s="408"/>
      <c r="N22" s="406"/>
      <c r="O22" s="407"/>
      <c r="P22" s="407"/>
      <c r="Q22" s="407"/>
      <c r="R22" s="407"/>
      <c r="S22" s="407"/>
      <c r="T22" s="407"/>
      <c r="U22" s="408"/>
      <c r="V22" s="406"/>
      <c r="W22" s="407"/>
      <c r="X22" s="407"/>
      <c r="Y22" s="407"/>
      <c r="Z22" s="407"/>
      <c r="AA22" s="407"/>
      <c r="AB22" s="407"/>
      <c r="AC22" s="408"/>
    </row>
    <row r="23" spans="1:29" ht="15" customHeight="1" x14ac:dyDescent="0.25">
      <c r="A23" s="406"/>
      <c r="B23" s="407"/>
      <c r="C23" s="407"/>
      <c r="D23" s="407"/>
      <c r="E23" s="408"/>
      <c r="F23" s="406"/>
      <c r="G23" s="407"/>
      <c r="H23" s="407"/>
      <c r="I23" s="407"/>
      <c r="J23" s="407"/>
      <c r="K23" s="407"/>
      <c r="L23" s="407"/>
      <c r="M23" s="408"/>
      <c r="N23" s="406"/>
      <c r="O23" s="407"/>
      <c r="P23" s="407"/>
      <c r="Q23" s="407"/>
      <c r="R23" s="407"/>
      <c r="S23" s="407"/>
      <c r="T23" s="407"/>
      <c r="U23" s="408"/>
      <c r="V23" s="406"/>
      <c r="W23" s="407"/>
      <c r="X23" s="407"/>
      <c r="Y23" s="407"/>
      <c r="Z23" s="407"/>
      <c r="AA23" s="407"/>
      <c r="AB23" s="407"/>
      <c r="AC23" s="408"/>
    </row>
    <row r="24" spans="1:29" ht="15" customHeight="1" x14ac:dyDescent="0.25">
      <c r="A24" s="406"/>
      <c r="B24" s="407"/>
      <c r="C24" s="407"/>
      <c r="D24" s="407"/>
      <c r="E24" s="408"/>
      <c r="F24" s="406"/>
      <c r="G24" s="407"/>
      <c r="H24" s="407"/>
      <c r="I24" s="407"/>
      <c r="J24" s="407"/>
      <c r="K24" s="407"/>
      <c r="L24" s="407"/>
      <c r="M24" s="408"/>
      <c r="N24" s="406"/>
      <c r="O24" s="407"/>
      <c r="P24" s="407"/>
      <c r="Q24" s="407"/>
      <c r="R24" s="407"/>
      <c r="S24" s="407"/>
      <c r="T24" s="407"/>
      <c r="U24" s="408"/>
      <c r="V24" s="406"/>
      <c r="W24" s="407"/>
      <c r="X24" s="407"/>
      <c r="Y24" s="407"/>
      <c r="Z24" s="407"/>
      <c r="AA24" s="407"/>
      <c r="AB24" s="407"/>
      <c r="AC24" s="408"/>
    </row>
    <row r="25" spans="1:29" ht="15" customHeight="1" x14ac:dyDescent="0.25">
      <c r="A25" s="406"/>
      <c r="B25" s="407"/>
      <c r="C25" s="407"/>
      <c r="D25" s="407"/>
      <c r="E25" s="408"/>
      <c r="F25" s="406"/>
      <c r="G25" s="407"/>
      <c r="H25" s="407"/>
      <c r="I25" s="407"/>
      <c r="J25" s="407"/>
      <c r="K25" s="407"/>
      <c r="L25" s="407"/>
      <c r="M25" s="408"/>
      <c r="N25" s="406"/>
      <c r="O25" s="407"/>
      <c r="P25" s="407"/>
      <c r="Q25" s="407"/>
      <c r="R25" s="407"/>
      <c r="S25" s="407"/>
      <c r="T25" s="407"/>
      <c r="U25" s="408"/>
      <c r="V25" s="406"/>
      <c r="W25" s="407"/>
      <c r="X25" s="407"/>
      <c r="Y25" s="407"/>
      <c r="Z25" s="407"/>
      <c r="AA25" s="407"/>
      <c r="AB25" s="407"/>
      <c r="AC25" s="408"/>
    </row>
    <row r="26" spans="1:29" ht="15" customHeight="1" x14ac:dyDescent="0.25">
      <c r="A26" s="406"/>
      <c r="B26" s="407"/>
      <c r="C26" s="407"/>
      <c r="D26" s="407"/>
      <c r="E26" s="408"/>
      <c r="F26" s="406"/>
      <c r="G26" s="407"/>
      <c r="H26" s="407"/>
      <c r="I26" s="407"/>
      <c r="J26" s="407"/>
      <c r="K26" s="407"/>
      <c r="L26" s="407"/>
      <c r="M26" s="408"/>
      <c r="N26" s="406"/>
      <c r="O26" s="407"/>
      <c r="P26" s="407"/>
      <c r="Q26" s="407"/>
      <c r="R26" s="407"/>
      <c r="S26" s="407"/>
      <c r="T26" s="407"/>
      <c r="U26" s="408"/>
      <c r="V26" s="406"/>
      <c r="W26" s="407"/>
      <c r="X26" s="407"/>
      <c r="Y26" s="407"/>
      <c r="Z26" s="407"/>
      <c r="AA26" s="407"/>
      <c r="AB26" s="407"/>
      <c r="AC26" s="408"/>
    </row>
    <row r="27" spans="1:29" ht="15" customHeight="1" x14ac:dyDescent="0.25">
      <c r="A27" s="406"/>
      <c r="B27" s="407"/>
      <c r="C27" s="407"/>
      <c r="D27" s="407"/>
      <c r="E27" s="408"/>
      <c r="F27" s="406"/>
      <c r="G27" s="407"/>
      <c r="H27" s="407"/>
      <c r="I27" s="407"/>
      <c r="J27" s="407"/>
      <c r="K27" s="407"/>
      <c r="L27" s="407"/>
      <c r="M27" s="408"/>
      <c r="N27" s="406"/>
      <c r="O27" s="407"/>
      <c r="P27" s="407"/>
      <c r="Q27" s="407"/>
      <c r="R27" s="407"/>
      <c r="S27" s="407"/>
      <c r="T27" s="407"/>
      <c r="U27" s="408"/>
      <c r="V27" s="406"/>
      <c r="W27" s="407"/>
      <c r="X27" s="407"/>
      <c r="Y27" s="407"/>
      <c r="Z27" s="407"/>
      <c r="AA27" s="407"/>
      <c r="AB27" s="407"/>
      <c r="AC27" s="408"/>
    </row>
    <row r="28" spans="1:29" ht="15" customHeight="1" x14ac:dyDescent="0.25">
      <c r="A28" s="406"/>
      <c r="B28" s="407"/>
      <c r="C28" s="407"/>
      <c r="D28" s="407"/>
      <c r="E28" s="408"/>
      <c r="F28" s="406"/>
      <c r="G28" s="407"/>
      <c r="H28" s="407"/>
      <c r="I28" s="407"/>
      <c r="J28" s="407"/>
      <c r="K28" s="407"/>
      <c r="L28" s="407"/>
      <c r="M28" s="408"/>
      <c r="N28" s="406"/>
      <c r="O28" s="407"/>
      <c r="P28" s="407"/>
      <c r="Q28" s="407"/>
      <c r="R28" s="407"/>
      <c r="S28" s="407"/>
      <c r="T28" s="407"/>
      <c r="U28" s="408"/>
      <c r="V28" s="406"/>
      <c r="W28" s="407"/>
      <c r="X28" s="407"/>
      <c r="Y28" s="407"/>
      <c r="Z28" s="407"/>
      <c r="AA28" s="407"/>
      <c r="AB28" s="407"/>
      <c r="AC28" s="408"/>
    </row>
    <row r="29" spans="1:29" ht="15" customHeight="1" x14ac:dyDescent="0.25">
      <c r="A29" s="406"/>
      <c r="B29" s="407"/>
      <c r="C29" s="407"/>
      <c r="D29" s="407"/>
      <c r="E29" s="408"/>
      <c r="F29" s="406"/>
      <c r="G29" s="407"/>
      <c r="H29" s="407"/>
      <c r="I29" s="407"/>
      <c r="J29" s="407"/>
      <c r="K29" s="407"/>
      <c r="L29" s="407"/>
      <c r="M29" s="408"/>
      <c r="N29" s="406"/>
      <c r="O29" s="407"/>
      <c r="P29" s="407"/>
      <c r="Q29" s="407"/>
      <c r="R29" s="407"/>
      <c r="S29" s="407"/>
      <c r="T29" s="407"/>
      <c r="U29" s="408"/>
      <c r="V29" s="406"/>
      <c r="W29" s="407"/>
      <c r="X29" s="407"/>
      <c r="Y29" s="407"/>
      <c r="Z29" s="407"/>
      <c r="AA29" s="407"/>
      <c r="AB29" s="407"/>
      <c r="AC29" s="408"/>
    </row>
    <row r="30" spans="1:29" ht="15" customHeight="1" x14ac:dyDescent="0.25">
      <c r="A30" s="406"/>
      <c r="B30" s="407"/>
      <c r="C30" s="407"/>
      <c r="D30" s="407"/>
      <c r="E30" s="408"/>
      <c r="F30" s="406"/>
      <c r="G30" s="407"/>
      <c r="H30" s="407"/>
      <c r="I30" s="407"/>
      <c r="J30" s="407"/>
      <c r="K30" s="407"/>
      <c r="L30" s="407"/>
      <c r="M30" s="408"/>
      <c r="N30" s="406"/>
      <c r="O30" s="407"/>
      <c r="P30" s="407"/>
      <c r="Q30" s="407"/>
      <c r="R30" s="407"/>
      <c r="S30" s="407"/>
      <c r="T30" s="407"/>
      <c r="U30" s="408"/>
      <c r="V30" s="406"/>
      <c r="W30" s="407"/>
      <c r="X30" s="407"/>
      <c r="Y30" s="407"/>
      <c r="Z30" s="407"/>
      <c r="AA30" s="407"/>
      <c r="AB30" s="407"/>
      <c r="AC30" s="408"/>
    </row>
    <row r="31" spans="1:29" ht="15" customHeight="1" x14ac:dyDescent="0.25">
      <c r="A31" s="406"/>
      <c r="B31" s="407"/>
      <c r="C31" s="407"/>
      <c r="D31" s="407"/>
      <c r="E31" s="408"/>
      <c r="F31" s="406"/>
      <c r="G31" s="407"/>
      <c r="H31" s="407"/>
      <c r="I31" s="407"/>
      <c r="J31" s="407"/>
      <c r="K31" s="407"/>
      <c r="L31" s="407"/>
      <c r="M31" s="408"/>
      <c r="N31" s="406"/>
      <c r="O31" s="407"/>
      <c r="P31" s="407"/>
      <c r="Q31" s="407"/>
      <c r="R31" s="407"/>
      <c r="S31" s="407"/>
      <c r="T31" s="407"/>
      <c r="U31" s="408"/>
      <c r="V31" s="406"/>
      <c r="W31" s="407"/>
      <c r="X31" s="407"/>
      <c r="Y31" s="407"/>
      <c r="Z31" s="407"/>
      <c r="AA31" s="407"/>
      <c r="AB31" s="407"/>
      <c r="AC31" s="408"/>
    </row>
    <row r="32" spans="1:29" ht="15" customHeight="1" x14ac:dyDescent="0.25">
      <c r="A32" s="406"/>
      <c r="B32" s="407"/>
      <c r="C32" s="407"/>
      <c r="D32" s="407"/>
      <c r="E32" s="408"/>
      <c r="F32" s="406"/>
      <c r="G32" s="407"/>
      <c r="H32" s="407"/>
      <c r="I32" s="407"/>
      <c r="J32" s="407"/>
      <c r="K32" s="407"/>
      <c r="L32" s="407"/>
      <c r="M32" s="408"/>
      <c r="N32" s="406"/>
      <c r="O32" s="407"/>
      <c r="P32" s="407"/>
      <c r="Q32" s="407"/>
      <c r="R32" s="407"/>
      <c r="S32" s="407"/>
      <c r="T32" s="407"/>
      <c r="U32" s="408"/>
      <c r="V32" s="406"/>
      <c r="W32" s="407"/>
      <c r="X32" s="407"/>
      <c r="Y32" s="407"/>
      <c r="Z32" s="407"/>
      <c r="AA32" s="407"/>
      <c r="AB32" s="407"/>
      <c r="AC32" s="408"/>
    </row>
    <row r="33" spans="1:29" ht="15" customHeight="1" x14ac:dyDescent="0.25">
      <c r="A33" s="406"/>
      <c r="B33" s="407"/>
      <c r="C33" s="407"/>
      <c r="D33" s="407"/>
      <c r="E33" s="408"/>
      <c r="F33" s="406"/>
      <c r="G33" s="407"/>
      <c r="H33" s="407"/>
      <c r="I33" s="407"/>
      <c r="J33" s="407"/>
      <c r="K33" s="407"/>
      <c r="L33" s="407"/>
      <c r="M33" s="408"/>
      <c r="N33" s="406"/>
      <c r="O33" s="407"/>
      <c r="P33" s="407"/>
      <c r="Q33" s="407"/>
      <c r="R33" s="407"/>
      <c r="S33" s="407"/>
      <c r="T33" s="407"/>
      <c r="U33" s="408"/>
      <c r="V33" s="406"/>
      <c r="W33" s="407"/>
      <c r="X33" s="407"/>
      <c r="Y33" s="407"/>
      <c r="Z33" s="407"/>
      <c r="AA33" s="407"/>
      <c r="AB33" s="407"/>
      <c r="AC33" s="408"/>
    </row>
    <row r="34" spans="1:29" ht="15" customHeight="1" x14ac:dyDescent="0.25">
      <c r="A34" s="406"/>
      <c r="B34" s="407"/>
      <c r="C34" s="407"/>
      <c r="D34" s="407"/>
      <c r="E34" s="408"/>
      <c r="F34" s="406"/>
      <c r="G34" s="407"/>
      <c r="H34" s="407"/>
      <c r="I34" s="407"/>
      <c r="J34" s="407"/>
      <c r="K34" s="407"/>
      <c r="L34" s="407"/>
      <c r="M34" s="408"/>
      <c r="N34" s="406"/>
      <c r="O34" s="407"/>
      <c r="P34" s="407"/>
      <c r="Q34" s="407"/>
      <c r="R34" s="407"/>
      <c r="S34" s="407"/>
      <c r="T34" s="407"/>
      <c r="U34" s="408"/>
      <c r="V34" s="406"/>
      <c r="W34" s="407"/>
      <c r="X34" s="407"/>
      <c r="Y34" s="407"/>
      <c r="Z34" s="407"/>
      <c r="AA34" s="407"/>
      <c r="AB34" s="407"/>
      <c r="AC34" s="408"/>
    </row>
    <row r="35" spans="1:29" ht="15" customHeight="1" x14ac:dyDescent="0.25">
      <c r="A35" s="406"/>
      <c r="B35" s="407"/>
      <c r="C35" s="407"/>
      <c r="D35" s="407"/>
      <c r="E35" s="408"/>
      <c r="F35" s="406"/>
      <c r="G35" s="407"/>
      <c r="H35" s="407"/>
      <c r="I35" s="407"/>
      <c r="J35" s="407"/>
      <c r="K35" s="407"/>
      <c r="L35" s="407"/>
      <c r="M35" s="408"/>
      <c r="N35" s="406"/>
      <c r="O35" s="407"/>
      <c r="P35" s="407"/>
      <c r="Q35" s="407"/>
      <c r="R35" s="407"/>
      <c r="S35" s="407"/>
      <c r="T35" s="407"/>
      <c r="U35" s="408"/>
      <c r="V35" s="406"/>
      <c r="W35" s="407"/>
      <c r="X35" s="407"/>
      <c r="Y35" s="407"/>
      <c r="Z35" s="407"/>
      <c r="AA35" s="407"/>
      <c r="AB35" s="407"/>
      <c r="AC35" s="408"/>
    </row>
    <row r="36" spans="1:29" ht="15" customHeight="1" x14ac:dyDescent="0.25">
      <c r="A36" s="406"/>
      <c r="B36" s="407"/>
      <c r="C36" s="407"/>
      <c r="D36" s="407"/>
      <c r="E36" s="408"/>
      <c r="F36" s="406"/>
      <c r="G36" s="407"/>
      <c r="H36" s="407"/>
      <c r="I36" s="407"/>
      <c r="J36" s="407"/>
      <c r="K36" s="407"/>
      <c r="L36" s="407"/>
      <c r="M36" s="408"/>
      <c r="N36" s="406"/>
      <c r="O36" s="407"/>
      <c r="P36" s="407"/>
      <c r="Q36" s="407"/>
      <c r="R36" s="407"/>
      <c r="S36" s="407"/>
      <c r="T36" s="407"/>
      <c r="U36" s="408"/>
      <c r="V36" s="406"/>
      <c r="W36" s="407"/>
      <c r="X36" s="407"/>
      <c r="Y36" s="407"/>
      <c r="Z36" s="407"/>
      <c r="AA36" s="407"/>
      <c r="AB36" s="407"/>
      <c r="AC36" s="408"/>
    </row>
    <row r="37" spans="1:29" ht="15" customHeight="1" x14ac:dyDescent="0.25">
      <c r="A37" s="406"/>
      <c r="B37" s="407"/>
      <c r="C37" s="407"/>
      <c r="D37" s="407"/>
      <c r="E37" s="408"/>
      <c r="F37" s="406"/>
      <c r="G37" s="407"/>
      <c r="H37" s="407"/>
      <c r="I37" s="407"/>
      <c r="J37" s="407"/>
      <c r="K37" s="407"/>
      <c r="L37" s="407"/>
      <c r="M37" s="408"/>
      <c r="N37" s="406"/>
      <c r="O37" s="407"/>
      <c r="P37" s="407"/>
      <c r="Q37" s="407"/>
      <c r="R37" s="407"/>
      <c r="S37" s="407"/>
      <c r="T37" s="407"/>
      <c r="U37" s="408"/>
      <c r="V37" s="406"/>
      <c r="W37" s="407"/>
      <c r="X37" s="407"/>
      <c r="Y37" s="407"/>
      <c r="Z37" s="407"/>
      <c r="AA37" s="407"/>
      <c r="AB37" s="407"/>
      <c r="AC37" s="408"/>
    </row>
    <row r="38" spans="1:29" ht="15" customHeight="1" x14ac:dyDescent="0.25">
      <c r="A38" s="406"/>
      <c r="B38" s="407"/>
      <c r="C38" s="407"/>
      <c r="D38" s="407"/>
      <c r="E38" s="408"/>
      <c r="F38" s="406"/>
      <c r="G38" s="407"/>
      <c r="H38" s="407"/>
      <c r="I38" s="407"/>
      <c r="J38" s="407"/>
      <c r="K38" s="407"/>
      <c r="L38" s="407"/>
      <c r="M38" s="408"/>
      <c r="N38" s="406"/>
      <c r="O38" s="407"/>
      <c r="P38" s="407"/>
      <c r="Q38" s="407"/>
      <c r="R38" s="407"/>
      <c r="S38" s="407"/>
      <c r="T38" s="407"/>
      <c r="U38" s="408"/>
      <c r="V38" s="406"/>
      <c r="W38" s="407"/>
      <c r="X38" s="407"/>
      <c r="Y38" s="407"/>
      <c r="Z38" s="407"/>
      <c r="AA38" s="407"/>
      <c r="AB38" s="407"/>
      <c r="AC38" s="408"/>
    </row>
    <row r="39" spans="1:29" ht="15" customHeight="1" x14ac:dyDescent="0.25">
      <c r="A39" s="406"/>
      <c r="B39" s="407"/>
      <c r="C39" s="407"/>
      <c r="D39" s="407"/>
      <c r="E39" s="408"/>
      <c r="F39" s="406"/>
      <c r="G39" s="407"/>
      <c r="H39" s="407"/>
      <c r="I39" s="407"/>
      <c r="J39" s="407"/>
      <c r="K39" s="407"/>
      <c r="L39" s="407"/>
      <c r="M39" s="408"/>
      <c r="N39" s="406"/>
      <c r="O39" s="407"/>
      <c r="P39" s="407"/>
      <c r="Q39" s="407"/>
      <c r="R39" s="407"/>
      <c r="S39" s="407"/>
      <c r="T39" s="407"/>
      <c r="U39" s="408"/>
      <c r="V39" s="406"/>
      <c r="W39" s="407"/>
      <c r="X39" s="407"/>
      <c r="Y39" s="407"/>
      <c r="Z39" s="407"/>
      <c r="AA39" s="407"/>
      <c r="AB39" s="407"/>
      <c r="AC39" s="408"/>
    </row>
    <row r="40" spans="1:29" ht="15" customHeight="1" x14ac:dyDescent="0.25">
      <c r="A40" s="406"/>
      <c r="B40" s="407"/>
      <c r="C40" s="407"/>
      <c r="D40" s="407"/>
      <c r="E40" s="408"/>
      <c r="F40" s="406"/>
      <c r="G40" s="407"/>
      <c r="H40" s="407"/>
      <c r="I40" s="407"/>
      <c r="J40" s="407"/>
      <c r="K40" s="407"/>
      <c r="L40" s="407"/>
      <c r="M40" s="408"/>
      <c r="N40" s="406"/>
      <c r="O40" s="407"/>
      <c r="P40" s="407"/>
      <c r="Q40" s="407"/>
      <c r="R40" s="407"/>
      <c r="S40" s="407"/>
      <c r="T40" s="407"/>
      <c r="U40" s="408"/>
      <c r="V40" s="406"/>
      <c r="W40" s="407"/>
      <c r="X40" s="407"/>
      <c r="Y40" s="407"/>
      <c r="Z40" s="407"/>
      <c r="AA40" s="407"/>
      <c r="AB40" s="407"/>
      <c r="AC40" s="408"/>
    </row>
    <row r="41" spans="1:29" ht="15" customHeight="1" x14ac:dyDescent="0.25">
      <c r="A41" s="406"/>
      <c r="B41" s="407"/>
      <c r="C41" s="407"/>
      <c r="D41" s="407"/>
      <c r="E41" s="408"/>
      <c r="F41" s="406"/>
      <c r="G41" s="407"/>
      <c r="H41" s="407"/>
      <c r="I41" s="407"/>
      <c r="J41" s="407"/>
      <c r="K41" s="407"/>
      <c r="L41" s="407"/>
      <c r="M41" s="408"/>
      <c r="N41" s="406"/>
      <c r="O41" s="407"/>
      <c r="P41" s="407"/>
      <c r="Q41" s="407"/>
      <c r="R41" s="407"/>
      <c r="S41" s="407"/>
      <c r="T41" s="407"/>
      <c r="U41" s="408"/>
      <c r="V41" s="406"/>
      <c r="W41" s="407"/>
      <c r="X41" s="407"/>
      <c r="Y41" s="407"/>
      <c r="Z41" s="407"/>
      <c r="AA41" s="407"/>
      <c r="AB41" s="407"/>
      <c r="AC41" s="408"/>
    </row>
    <row r="42" spans="1:29" ht="15" customHeight="1" x14ac:dyDescent="0.25">
      <c r="A42" s="406"/>
      <c r="B42" s="407"/>
      <c r="C42" s="407"/>
      <c r="D42" s="407"/>
      <c r="E42" s="408"/>
      <c r="F42" s="406"/>
      <c r="G42" s="407"/>
      <c r="H42" s="407"/>
      <c r="I42" s="407"/>
      <c r="J42" s="407"/>
      <c r="K42" s="407"/>
      <c r="L42" s="407"/>
      <c r="M42" s="408"/>
      <c r="N42" s="406"/>
      <c r="O42" s="407"/>
      <c r="P42" s="407"/>
      <c r="Q42" s="407"/>
      <c r="R42" s="407"/>
      <c r="S42" s="407"/>
      <c r="T42" s="407"/>
      <c r="U42" s="408"/>
      <c r="V42" s="406"/>
      <c r="W42" s="407"/>
      <c r="X42" s="407"/>
      <c r="Y42" s="407"/>
      <c r="Z42" s="407"/>
      <c r="AA42" s="407"/>
      <c r="AB42" s="407"/>
      <c r="AC42" s="408"/>
    </row>
    <row r="43" spans="1:29" ht="15" customHeight="1" x14ac:dyDescent="0.25">
      <c r="A43" s="406"/>
      <c r="B43" s="407"/>
      <c r="C43" s="407"/>
      <c r="D43" s="407"/>
      <c r="E43" s="408"/>
      <c r="F43" s="406"/>
      <c r="G43" s="407"/>
      <c r="H43" s="407"/>
      <c r="I43" s="407"/>
      <c r="J43" s="407"/>
      <c r="K43" s="407"/>
      <c r="L43" s="407"/>
      <c r="M43" s="408"/>
      <c r="N43" s="406"/>
      <c r="O43" s="407"/>
      <c r="P43" s="407"/>
      <c r="Q43" s="407"/>
      <c r="R43" s="407"/>
      <c r="S43" s="407"/>
      <c r="T43" s="407"/>
      <c r="U43" s="408"/>
      <c r="V43" s="406"/>
      <c r="W43" s="407"/>
      <c r="X43" s="407"/>
      <c r="Y43" s="407"/>
      <c r="Z43" s="407"/>
      <c r="AA43" s="407"/>
      <c r="AB43" s="407"/>
      <c r="AC43" s="408"/>
    </row>
    <row r="44" spans="1:29" ht="15" customHeight="1" thickBot="1" x14ac:dyDescent="0.3">
      <c r="A44" s="409"/>
      <c r="B44" s="410"/>
      <c r="C44" s="410"/>
      <c r="D44" s="410"/>
      <c r="E44" s="411"/>
      <c r="F44" s="409"/>
      <c r="G44" s="410"/>
      <c r="H44" s="410"/>
      <c r="I44" s="410"/>
      <c r="J44" s="410"/>
      <c r="K44" s="410"/>
      <c r="L44" s="410"/>
      <c r="M44" s="411"/>
      <c r="N44" s="409"/>
      <c r="O44" s="410"/>
      <c r="P44" s="410"/>
      <c r="Q44" s="410"/>
      <c r="R44" s="410"/>
      <c r="S44" s="410"/>
      <c r="T44" s="410"/>
      <c r="U44" s="411"/>
      <c r="V44" s="409"/>
      <c r="W44" s="410"/>
      <c r="X44" s="410"/>
      <c r="Y44" s="410"/>
      <c r="Z44" s="410"/>
      <c r="AA44" s="410"/>
      <c r="AB44" s="410"/>
      <c r="AC44" s="411"/>
    </row>
  </sheetData>
  <mergeCells count="153">
    <mergeCell ref="F1:AC5"/>
    <mergeCell ref="N8:U8"/>
    <mergeCell ref="V8:AC8"/>
    <mergeCell ref="A23:E23"/>
    <mergeCell ref="F23:M23"/>
    <mergeCell ref="N23:U23"/>
    <mergeCell ref="V23:AC23"/>
    <mergeCell ref="A22:E22"/>
    <mergeCell ref="F22:M22"/>
    <mergeCell ref="N22:U22"/>
    <mergeCell ref="V22:AC22"/>
    <mergeCell ref="A18:E18"/>
    <mergeCell ref="F18:M18"/>
    <mergeCell ref="A7:E7"/>
    <mergeCell ref="F7:M7"/>
    <mergeCell ref="N7:U7"/>
    <mergeCell ref="V7:AC7"/>
    <mergeCell ref="A8:E8"/>
    <mergeCell ref="F8:M8"/>
    <mergeCell ref="A11:E11"/>
    <mergeCell ref="F11:M11"/>
    <mergeCell ref="N11:U11"/>
    <mergeCell ref="V11:AC11"/>
    <mergeCell ref="N12:U12"/>
    <mergeCell ref="V12:AC12"/>
    <mergeCell ref="A13:E13"/>
    <mergeCell ref="F13:M13"/>
    <mergeCell ref="N13:U13"/>
    <mergeCell ref="V13:AC13"/>
    <mergeCell ref="A9:E9"/>
    <mergeCell ref="F9:M9"/>
    <mergeCell ref="N9:U9"/>
    <mergeCell ref="V9:AC9"/>
    <mergeCell ref="A10:E10"/>
    <mergeCell ref="F10:M10"/>
    <mergeCell ref="N10:U10"/>
    <mergeCell ref="V10:AC10"/>
    <mergeCell ref="A12:E12"/>
    <mergeCell ref="F12:M12"/>
    <mergeCell ref="A16:E16"/>
    <mergeCell ref="F16:M16"/>
    <mergeCell ref="N16:U16"/>
    <mergeCell ref="V16:AC16"/>
    <mergeCell ref="A17:E17"/>
    <mergeCell ref="F17:M17"/>
    <mergeCell ref="N17:U17"/>
    <mergeCell ref="V17:AC17"/>
    <mergeCell ref="A14:E14"/>
    <mergeCell ref="F14:M14"/>
    <mergeCell ref="N14:U14"/>
    <mergeCell ref="V14:AC14"/>
    <mergeCell ref="A15:E15"/>
    <mergeCell ref="F15:M15"/>
    <mergeCell ref="N15:U15"/>
    <mergeCell ref="V15:AC15"/>
    <mergeCell ref="A20:E20"/>
    <mergeCell ref="F20:M20"/>
    <mergeCell ref="N20:U20"/>
    <mergeCell ref="V20:AC20"/>
    <mergeCell ref="A21:E21"/>
    <mergeCell ref="F21:M21"/>
    <mergeCell ref="N21:U21"/>
    <mergeCell ref="V21:AC21"/>
    <mergeCell ref="N18:U18"/>
    <mergeCell ref="V18:AC18"/>
    <mergeCell ref="A19:E19"/>
    <mergeCell ref="F19:M19"/>
    <mergeCell ref="N19:U19"/>
    <mergeCell ref="V19:AC19"/>
    <mergeCell ref="A27:E27"/>
    <mergeCell ref="F27:M27"/>
    <mergeCell ref="N27:U27"/>
    <mergeCell ref="V27:AC27"/>
    <mergeCell ref="A28:E28"/>
    <mergeCell ref="F28:M28"/>
    <mergeCell ref="N28:U28"/>
    <mergeCell ref="V28:AC28"/>
    <mergeCell ref="A24:E24"/>
    <mergeCell ref="F24:M24"/>
    <mergeCell ref="N24:U24"/>
    <mergeCell ref="V24:AC24"/>
    <mergeCell ref="A25:E25"/>
    <mergeCell ref="F25:M25"/>
    <mergeCell ref="N25:U25"/>
    <mergeCell ref="V25:AC25"/>
    <mergeCell ref="A26:E26"/>
    <mergeCell ref="F26:M26"/>
    <mergeCell ref="N26:U26"/>
    <mergeCell ref="V26:AC26"/>
    <mergeCell ref="A31:E31"/>
    <mergeCell ref="F31:M31"/>
    <mergeCell ref="N31:U31"/>
    <mergeCell ref="V31:AC31"/>
    <mergeCell ref="A32:E32"/>
    <mergeCell ref="F32:M32"/>
    <mergeCell ref="N32:U32"/>
    <mergeCell ref="V32:AC32"/>
    <mergeCell ref="A29:E29"/>
    <mergeCell ref="F29:M29"/>
    <mergeCell ref="N29:U29"/>
    <mergeCell ref="V29:AC29"/>
    <mergeCell ref="A30:E30"/>
    <mergeCell ref="F30:M30"/>
    <mergeCell ref="N30:U30"/>
    <mergeCell ref="V30:AC30"/>
    <mergeCell ref="A35:E35"/>
    <mergeCell ref="F35:M35"/>
    <mergeCell ref="N35:U35"/>
    <mergeCell ref="V35:AC35"/>
    <mergeCell ref="A36:E36"/>
    <mergeCell ref="F36:M36"/>
    <mergeCell ref="N36:U36"/>
    <mergeCell ref="V36:AC36"/>
    <mergeCell ref="A33:E33"/>
    <mergeCell ref="F33:M33"/>
    <mergeCell ref="N33:U33"/>
    <mergeCell ref="V33:AC33"/>
    <mergeCell ref="A34:E34"/>
    <mergeCell ref="F34:M34"/>
    <mergeCell ref="N34:U34"/>
    <mergeCell ref="V34:AC34"/>
    <mergeCell ref="A39:E39"/>
    <mergeCell ref="F39:M39"/>
    <mergeCell ref="N39:U39"/>
    <mergeCell ref="V39:AC39"/>
    <mergeCell ref="A40:E40"/>
    <mergeCell ref="F40:M40"/>
    <mergeCell ref="N40:U40"/>
    <mergeCell ref="V40:AC40"/>
    <mergeCell ref="A37:E37"/>
    <mergeCell ref="F37:M37"/>
    <mergeCell ref="N37:U37"/>
    <mergeCell ref="V37:AC37"/>
    <mergeCell ref="A38:E38"/>
    <mergeCell ref="F38:M38"/>
    <mergeCell ref="N38:U38"/>
    <mergeCell ref="V38:AC38"/>
    <mergeCell ref="A43:E43"/>
    <mergeCell ref="F43:M43"/>
    <mergeCell ref="N43:U43"/>
    <mergeCell ref="V43:AC43"/>
    <mergeCell ref="A44:E44"/>
    <mergeCell ref="F44:M44"/>
    <mergeCell ref="N44:U44"/>
    <mergeCell ref="V44:AC44"/>
    <mergeCell ref="A41:E41"/>
    <mergeCell ref="F41:M41"/>
    <mergeCell ref="N41:U41"/>
    <mergeCell ref="V41:AC41"/>
    <mergeCell ref="A42:E42"/>
    <mergeCell ref="F42:M42"/>
    <mergeCell ref="N42:U42"/>
    <mergeCell ref="V42:AC42"/>
  </mergeCells>
  <printOptions horizontalCentered="1"/>
  <pageMargins left="0.59055118110236227" right="0.59055118110236227" top="0.39370078740157483" bottom="0.78740157480314965" header="0.51181102362204722" footer="0.51181102362204722"/>
  <pageSetup paperSize="9" orientation="portrait" horizontalDpi="300" verticalDpi="300" r:id="rId1"/>
  <headerFooter alignWithMargins="0">
    <oddFooter>&amp;R&amp;P /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6"/>
  <sheetViews>
    <sheetView showGridLines="0" tabSelected="1" view="pageBreakPreview" topLeftCell="A4" zoomScale="110" zoomScaleSheetLayoutView="110" workbookViewId="0">
      <selection activeCell="D27" sqref="D27:AD28"/>
    </sheetView>
  </sheetViews>
  <sheetFormatPr defaultColWidth="2.5703125" defaultRowHeight="9.9499999999999993" customHeight="1" x14ac:dyDescent="0.25"/>
  <cols>
    <col min="1" max="1" width="1.85546875" style="98" customWidth="1"/>
    <col min="2" max="29" width="3.140625" style="98" customWidth="1"/>
    <col min="30" max="30" width="1.85546875" style="98" customWidth="1"/>
    <col min="31" max="199" width="2.5703125" style="98"/>
    <col min="200" max="200" width="0.85546875" style="98" customWidth="1"/>
    <col min="201" max="201" width="1" style="98" customWidth="1"/>
    <col min="202" max="202" width="2.42578125" style="98" customWidth="1"/>
    <col min="203" max="203" width="3.140625" style="98" customWidth="1"/>
    <col min="204" max="214" width="2.42578125" style="98" customWidth="1"/>
    <col min="215" max="215" width="2" style="98" customWidth="1"/>
    <col min="216" max="225" width="2.42578125" style="98" customWidth="1"/>
    <col min="226" max="226" width="3.5703125" style="98" customWidth="1"/>
    <col min="227" max="227" width="3.42578125" style="98" customWidth="1"/>
    <col min="228" max="230" width="2.42578125" style="98" customWidth="1"/>
    <col min="231" max="232" width="1.5703125" style="98" customWidth="1"/>
    <col min="233" max="237" width="2.42578125" style="98" customWidth="1"/>
    <col min="238" max="238" width="3.140625" style="98" customWidth="1"/>
    <col min="239" max="239" width="2.42578125" style="98" customWidth="1"/>
    <col min="240" max="240" width="0.42578125" style="98" customWidth="1"/>
    <col min="241" max="455" width="2.5703125" style="98"/>
    <col min="456" max="456" width="0.85546875" style="98" customWidth="1"/>
    <col min="457" max="457" width="1" style="98" customWidth="1"/>
    <col min="458" max="458" width="2.42578125" style="98" customWidth="1"/>
    <col min="459" max="459" width="3.140625" style="98" customWidth="1"/>
    <col min="460" max="470" width="2.42578125" style="98" customWidth="1"/>
    <col min="471" max="471" width="2" style="98" customWidth="1"/>
    <col min="472" max="481" width="2.42578125" style="98" customWidth="1"/>
    <col min="482" max="482" width="3.5703125" style="98" customWidth="1"/>
    <col min="483" max="483" width="3.42578125" style="98" customWidth="1"/>
    <col min="484" max="486" width="2.42578125" style="98" customWidth="1"/>
    <col min="487" max="488" width="1.5703125" style="98" customWidth="1"/>
    <col min="489" max="493" width="2.42578125" style="98" customWidth="1"/>
    <col min="494" max="494" width="3.140625" style="98" customWidth="1"/>
    <col min="495" max="495" width="2.42578125" style="98" customWidth="1"/>
    <col min="496" max="496" width="0.42578125" style="98" customWidth="1"/>
    <col min="497" max="711" width="2.5703125" style="98"/>
    <col min="712" max="712" width="0.85546875" style="98" customWidth="1"/>
    <col min="713" max="713" width="1" style="98" customWidth="1"/>
    <col min="714" max="714" width="2.42578125" style="98" customWidth="1"/>
    <col min="715" max="715" width="3.140625" style="98" customWidth="1"/>
    <col min="716" max="726" width="2.42578125" style="98" customWidth="1"/>
    <col min="727" max="727" width="2" style="98" customWidth="1"/>
    <col min="728" max="737" width="2.42578125" style="98" customWidth="1"/>
    <col min="738" max="738" width="3.5703125" style="98" customWidth="1"/>
    <col min="739" max="739" width="3.42578125" style="98" customWidth="1"/>
    <col min="740" max="742" width="2.42578125" style="98" customWidth="1"/>
    <col min="743" max="744" width="1.5703125" style="98" customWidth="1"/>
    <col min="745" max="749" width="2.42578125" style="98" customWidth="1"/>
    <col min="750" max="750" width="3.140625" style="98" customWidth="1"/>
    <col min="751" max="751" width="2.42578125" style="98" customWidth="1"/>
    <col min="752" max="752" width="0.42578125" style="98" customWidth="1"/>
    <col min="753" max="967" width="2.5703125" style="98"/>
    <col min="968" max="968" width="0.85546875" style="98" customWidth="1"/>
    <col min="969" max="969" width="1" style="98" customWidth="1"/>
    <col min="970" max="970" width="2.42578125" style="98" customWidth="1"/>
    <col min="971" max="971" width="3.140625" style="98" customWidth="1"/>
    <col min="972" max="982" width="2.42578125" style="98" customWidth="1"/>
    <col min="983" max="983" width="2" style="98" customWidth="1"/>
    <col min="984" max="993" width="2.42578125" style="98" customWidth="1"/>
    <col min="994" max="994" width="3.5703125" style="98" customWidth="1"/>
    <col min="995" max="995" width="3.42578125" style="98" customWidth="1"/>
    <col min="996" max="998" width="2.42578125" style="98" customWidth="1"/>
    <col min="999" max="1000" width="1.5703125" style="98" customWidth="1"/>
    <col min="1001" max="1005" width="2.42578125" style="98" customWidth="1"/>
    <col min="1006" max="1006" width="3.140625" style="98" customWidth="1"/>
    <col min="1007" max="1007" width="2.42578125" style="98" customWidth="1"/>
    <col min="1008" max="1008" width="0.42578125" style="98" customWidth="1"/>
    <col min="1009" max="1223" width="2.5703125" style="98"/>
    <col min="1224" max="1224" width="0.85546875" style="98" customWidth="1"/>
    <col min="1225" max="1225" width="1" style="98" customWidth="1"/>
    <col min="1226" max="1226" width="2.42578125" style="98" customWidth="1"/>
    <col min="1227" max="1227" width="3.140625" style="98" customWidth="1"/>
    <col min="1228" max="1238" width="2.42578125" style="98" customWidth="1"/>
    <col min="1239" max="1239" width="2" style="98" customWidth="1"/>
    <col min="1240" max="1249" width="2.42578125" style="98" customWidth="1"/>
    <col min="1250" max="1250" width="3.5703125" style="98" customWidth="1"/>
    <col min="1251" max="1251" width="3.42578125" style="98" customWidth="1"/>
    <col min="1252" max="1254" width="2.42578125" style="98" customWidth="1"/>
    <col min="1255" max="1256" width="1.5703125" style="98" customWidth="1"/>
    <col min="1257" max="1261" width="2.42578125" style="98" customWidth="1"/>
    <col min="1262" max="1262" width="3.140625" style="98" customWidth="1"/>
    <col min="1263" max="1263" width="2.42578125" style="98" customWidth="1"/>
    <col min="1264" max="1264" width="0.42578125" style="98" customWidth="1"/>
    <col min="1265" max="1479" width="2.5703125" style="98"/>
    <col min="1480" max="1480" width="0.85546875" style="98" customWidth="1"/>
    <col min="1481" max="1481" width="1" style="98" customWidth="1"/>
    <col min="1482" max="1482" width="2.42578125" style="98" customWidth="1"/>
    <col min="1483" max="1483" width="3.140625" style="98" customWidth="1"/>
    <col min="1484" max="1494" width="2.42578125" style="98" customWidth="1"/>
    <col min="1495" max="1495" width="2" style="98" customWidth="1"/>
    <col min="1496" max="1505" width="2.42578125" style="98" customWidth="1"/>
    <col min="1506" max="1506" width="3.5703125" style="98" customWidth="1"/>
    <col min="1507" max="1507" width="3.42578125" style="98" customWidth="1"/>
    <col min="1508" max="1510" width="2.42578125" style="98" customWidth="1"/>
    <col min="1511" max="1512" width="1.5703125" style="98" customWidth="1"/>
    <col min="1513" max="1517" width="2.42578125" style="98" customWidth="1"/>
    <col min="1518" max="1518" width="3.140625" style="98" customWidth="1"/>
    <col min="1519" max="1519" width="2.42578125" style="98" customWidth="1"/>
    <col min="1520" max="1520" width="0.42578125" style="98" customWidth="1"/>
    <col min="1521" max="1735" width="2.5703125" style="98"/>
    <col min="1736" max="1736" width="0.85546875" style="98" customWidth="1"/>
    <col min="1737" max="1737" width="1" style="98" customWidth="1"/>
    <col min="1738" max="1738" width="2.42578125" style="98" customWidth="1"/>
    <col min="1739" max="1739" width="3.140625" style="98" customWidth="1"/>
    <col min="1740" max="1750" width="2.42578125" style="98" customWidth="1"/>
    <col min="1751" max="1751" width="2" style="98" customWidth="1"/>
    <col min="1752" max="1761" width="2.42578125" style="98" customWidth="1"/>
    <col min="1762" max="1762" width="3.5703125" style="98" customWidth="1"/>
    <col min="1763" max="1763" width="3.42578125" style="98" customWidth="1"/>
    <col min="1764" max="1766" width="2.42578125" style="98" customWidth="1"/>
    <col min="1767" max="1768" width="1.5703125" style="98" customWidth="1"/>
    <col min="1769" max="1773" width="2.42578125" style="98" customWidth="1"/>
    <col min="1774" max="1774" width="3.140625" style="98" customWidth="1"/>
    <col min="1775" max="1775" width="2.42578125" style="98" customWidth="1"/>
    <col min="1776" max="1776" width="0.42578125" style="98" customWidth="1"/>
    <col min="1777" max="1991" width="2.5703125" style="98"/>
    <col min="1992" max="1992" width="0.85546875" style="98" customWidth="1"/>
    <col min="1993" max="1993" width="1" style="98" customWidth="1"/>
    <col min="1994" max="1994" width="2.42578125" style="98" customWidth="1"/>
    <col min="1995" max="1995" width="3.140625" style="98" customWidth="1"/>
    <col min="1996" max="2006" width="2.42578125" style="98" customWidth="1"/>
    <col min="2007" max="2007" width="2" style="98" customWidth="1"/>
    <col min="2008" max="2017" width="2.42578125" style="98" customWidth="1"/>
    <col min="2018" max="2018" width="3.5703125" style="98" customWidth="1"/>
    <col min="2019" max="2019" width="3.42578125" style="98" customWidth="1"/>
    <col min="2020" max="2022" width="2.42578125" style="98" customWidth="1"/>
    <col min="2023" max="2024" width="1.5703125" style="98" customWidth="1"/>
    <col min="2025" max="2029" width="2.42578125" style="98" customWidth="1"/>
    <col min="2030" max="2030" width="3.140625" style="98" customWidth="1"/>
    <col min="2031" max="2031" width="2.42578125" style="98" customWidth="1"/>
    <col min="2032" max="2032" width="0.42578125" style="98" customWidth="1"/>
    <col min="2033" max="2247" width="2.5703125" style="98"/>
    <col min="2248" max="2248" width="0.85546875" style="98" customWidth="1"/>
    <col min="2249" max="2249" width="1" style="98" customWidth="1"/>
    <col min="2250" max="2250" width="2.42578125" style="98" customWidth="1"/>
    <col min="2251" max="2251" width="3.140625" style="98" customWidth="1"/>
    <col min="2252" max="2262" width="2.42578125" style="98" customWidth="1"/>
    <col min="2263" max="2263" width="2" style="98" customWidth="1"/>
    <col min="2264" max="2273" width="2.42578125" style="98" customWidth="1"/>
    <col min="2274" max="2274" width="3.5703125" style="98" customWidth="1"/>
    <col min="2275" max="2275" width="3.42578125" style="98" customWidth="1"/>
    <col min="2276" max="2278" width="2.42578125" style="98" customWidth="1"/>
    <col min="2279" max="2280" width="1.5703125" style="98" customWidth="1"/>
    <col min="2281" max="2285" width="2.42578125" style="98" customWidth="1"/>
    <col min="2286" max="2286" width="3.140625" style="98" customWidth="1"/>
    <col min="2287" max="2287" width="2.42578125" style="98" customWidth="1"/>
    <col min="2288" max="2288" width="0.42578125" style="98" customWidth="1"/>
    <col min="2289" max="2503" width="2.5703125" style="98"/>
    <col min="2504" max="2504" width="0.85546875" style="98" customWidth="1"/>
    <col min="2505" max="2505" width="1" style="98" customWidth="1"/>
    <col min="2506" max="2506" width="2.42578125" style="98" customWidth="1"/>
    <col min="2507" max="2507" width="3.140625" style="98" customWidth="1"/>
    <col min="2508" max="2518" width="2.42578125" style="98" customWidth="1"/>
    <col min="2519" max="2519" width="2" style="98" customWidth="1"/>
    <col min="2520" max="2529" width="2.42578125" style="98" customWidth="1"/>
    <col min="2530" max="2530" width="3.5703125" style="98" customWidth="1"/>
    <col min="2531" max="2531" width="3.42578125" style="98" customWidth="1"/>
    <col min="2532" max="2534" width="2.42578125" style="98" customWidth="1"/>
    <col min="2535" max="2536" width="1.5703125" style="98" customWidth="1"/>
    <col min="2537" max="2541" width="2.42578125" style="98" customWidth="1"/>
    <col min="2542" max="2542" width="3.140625" style="98" customWidth="1"/>
    <col min="2543" max="2543" width="2.42578125" style="98" customWidth="1"/>
    <col min="2544" max="2544" width="0.42578125" style="98" customWidth="1"/>
    <col min="2545" max="2759" width="2.5703125" style="98"/>
    <col min="2760" max="2760" width="0.85546875" style="98" customWidth="1"/>
    <col min="2761" max="2761" width="1" style="98" customWidth="1"/>
    <col min="2762" max="2762" width="2.42578125" style="98" customWidth="1"/>
    <col min="2763" max="2763" width="3.140625" style="98" customWidth="1"/>
    <col min="2764" max="2774" width="2.42578125" style="98" customWidth="1"/>
    <col min="2775" max="2775" width="2" style="98" customWidth="1"/>
    <col min="2776" max="2785" width="2.42578125" style="98" customWidth="1"/>
    <col min="2786" max="2786" width="3.5703125" style="98" customWidth="1"/>
    <col min="2787" max="2787" width="3.42578125" style="98" customWidth="1"/>
    <col min="2788" max="2790" width="2.42578125" style="98" customWidth="1"/>
    <col min="2791" max="2792" width="1.5703125" style="98" customWidth="1"/>
    <col min="2793" max="2797" width="2.42578125" style="98" customWidth="1"/>
    <col min="2798" max="2798" width="3.140625" style="98" customWidth="1"/>
    <col min="2799" max="2799" width="2.42578125" style="98" customWidth="1"/>
    <col min="2800" max="2800" width="0.42578125" style="98" customWidth="1"/>
    <col min="2801" max="3015" width="2.5703125" style="98"/>
    <col min="3016" max="3016" width="0.85546875" style="98" customWidth="1"/>
    <col min="3017" max="3017" width="1" style="98" customWidth="1"/>
    <col min="3018" max="3018" width="2.42578125" style="98" customWidth="1"/>
    <col min="3019" max="3019" width="3.140625" style="98" customWidth="1"/>
    <col min="3020" max="3030" width="2.42578125" style="98" customWidth="1"/>
    <col min="3031" max="3031" width="2" style="98" customWidth="1"/>
    <col min="3032" max="3041" width="2.42578125" style="98" customWidth="1"/>
    <col min="3042" max="3042" width="3.5703125" style="98" customWidth="1"/>
    <col min="3043" max="3043" width="3.42578125" style="98" customWidth="1"/>
    <col min="3044" max="3046" width="2.42578125" style="98" customWidth="1"/>
    <col min="3047" max="3048" width="1.5703125" style="98" customWidth="1"/>
    <col min="3049" max="3053" width="2.42578125" style="98" customWidth="1"/>
    <col min="3054" max="3054" width="3.140625" style="98" customWidth="1"/>
    <col min="3055" max="3055" width="2.42578125" style="98" customWidth="1"/>
    <col min="3056" max="3056" width="0.42578125" style="98" customWidth="1"/>
    <col min="3057" max="3271" width="2.5703125" style="98"/>
    <col min="3272" max="3272" width="0.85546875" style="98" customWidth="1"/>
    <col min="3273" max="3273" width="1" style="98" customWidth="1"/>
    <col min="3274" max="3274" width="2.42578125" style="98" customWidth="1"/>
    <col min="3275" max="3275" width="3.140625" style="98" customWidth="1"/>
    <col min="3276" max="3286" width="2.42578125" style="98" customWidth="1"/>
    <col min="3287" max="3287" width="2" style="98" customWidth="1"/>
    <col min="3288" max="3297" width="2.42578125" style="98" customWidth="1"/>
    <col min="3298" max="3298" width="3.5703125" style="98" customWidth="1"/>
    <col min="3299" max="3299" width="3.42578125" style="98" customWidth="1"/>
    <col min="3300" max="3302" width="2.42578125" style="98" customWidth="1"/>
    <col min="3303" max="3304" width="1.5703125" style="98" customWidth="1"/>
    <col min="3305" max="3309" width="2.42578125" style="98" customWidth="1"/>
    <col min="3310" max="3310" width="3.140625" style="98" customWidth="1"/>
    <col min="3311" max="3311" width="2.42578125" style="98" customWidth="1"/>
    <col min="3312" max="3312" width="0.42578125" style="98" customWidth="1"/>
    <col min="3313" max="3527" width="2.5703125" style="98"/>
    <col min="3528" max="3528" width="0.85546875" style="98" customWidth="1"/>
    <col min="3529" max="3529" width="1" style="98" customWidth="1"/>
    <col min="3530" max="3530" width="2.42578125" style="98" customWidth="1"/>
    <col min="3531" max="3531" width="3.140625" style="98" customWidth="1"/>
    <col min="3532" max="3542" width="2.42578125" style="98" customWidth="1"/>
    <col min="3543" max="3543" width="2" style="98" customWidth="1"/>
    <col min="3544" max="3553" width="2.42578125" style="98" customWidth="1"/>
    <col min="3554" max="3554" width="3.5703125" style="98" customWidth="1"/>
    <col min="3555" max="3555" width="3.42578125" style="98" customWidth="1"/>
    <col min="3556" max="3558" width="2.42578125" style="98" customWidth="1"/>
    <col min="3559" max="3560" width="1.5703125" style="98" customWidth="1"/>
    <col min="3561" max="3565" width="2.42578125" style="98" customWidth="1"/>
    <col min="3566" max="3566" width="3.140625" style="98" customWidth="1"/>
    <col min="3567" max="3567" width="2.42578125" style="98" customWidth="1"/>
    <col min="3568" max="3568" width="0.42578125" style="98" customWidth="1"/>
    <col min="3569" max="3783" width="2.5703125" style="98"/>
    <col min="3784" max="3784" width="0.85546875" style="98" customWidth="1"/>
    <col min="3785" max="3785" width="1" style="98" customWidth="1"/>
    <col min="3786" max="3786" width="2.42578125" style="98" customWidth="1"/>
    <col min="3787" max="3787" width="3.140625" style="98" customWidth="1"/>
    <col min="3788" max="3798" width="2.42578125" style="98" customWidth="1"/>
    <col min="3799" max="3799" width="2" style="98" customWidth="1"/>
    <col min="3800" max="3809" width="2.42578125" style="98" customWidth="1"/>
    <col min="3810" max="3810" width="3.5703125" style="98" customWidth="1"/>
    <col min="3811" max="3811" width="3.42578125" style="98" customWidth="1"/>
    <col min="3812" max="3814" width="2.42578125" style="98" customWidth="1"/>
    <col min="3815" max="3816" width="1.5703125" style="98" customWidth="1"/>
    <col min="3817" max="3821" width="2.42578125" style="98" customWidth="1"/>
    <col min="3822" max="3822" width="3.140625" style="98" customWidth="1"/>
    <col min="3823" max="3823" width="2.42578125" style="98" customWidth="1"/>
    <col min="3824" max="3824" width="0.42578125" style="98" customWidth="1"/>
    <col min="3825" max="4039" width="2.5703125" style="98"/>
    <col min="4040" max="4040" width="0.85546875" style="98" customWidth="1"/>
    <col min="4041" max="4041" width="1" style="98" customWidth="1"/>
    <col min="4042" max="4042" width="2.42578125" style="98" customWidth="1"/>
    <col min="4043" max="4043" width="3.140625" style="98" customWidth="1"/>
    <col min="4044" max="4054" width="2.42578125" style="98" customWidth="1"/>
    <col min="4055" max="4055" width="2" style="98" customWidth="1"/>
    <col min="4056" max="4065" width="2.42578125" style="98" customWidth="1"/>
    <col min="4066" max="4066" width="3.5703125" style="98" customWidth="1"/>
    <col min="4067" max="4067" width="3.42578125" style="98" customWidth="1"/>
    <col min="4068" max="4070" width="2.42578125" style="98" customWidth="1"/>
    <col min="4071" max="4072" width="1.5703125" style="98" customWidth="1"/>
    <col min="4073" max="4077" width="2.42578125" style="98" customWidth="1"/>
    <col min="4078" max="4078" width="3.140625" style="98" customWidth="1"/>
    <col min="4079" max="4079" width="2.42578125" style="98" customWidth="1"/>
    <col min="4080" max="4080" width="0.42578125" style="98" customWidth="1"/>
    <col min="4081" max="4295" width="2.5703125" style="98"/>
    <col min="4296" max="4296" width="0.85546875" style="98" customWidth="1"/>
    <col min="4297" max="4297" width="1" style="98" customWidth="1"/>
    <col min="4298" max="4298" width="2.42578125" style="98" customWidth="1"/>
    <col min="4299" max="4299" width="3.140625" style="98" customWidth="1"/>
    <col min="4300" max="4310" width="2.42578125" style="98" customWidth="1"/>
    <col min="4311" max="4311" width="2" style="98" customWidth="1"/>
    <col min="4312" max="4321" width="2.42578125" style="98" customWidth="1"/>
    <col min="4322" max="4322" width="3.5703125" style="98" customWidth="1"/>
    <col min="4323" max="4323" width="3.42578125" style="98" customWidth="1"/>
    <col min="4324" max="4326" width="2.42578125" style="98" customWidth="1"/>
    <col min="4327" max="4328" width="1.5703125" style="98" customWidth="1"/>
    <col min="4329" max="4333" width="2.42578125" style="98" customWidth="1"/>
    <col min="4334" max="4334" width="3.140625" style="98" customWidth="1"/>
    <col min="4335" max="4335" width="2.42578125" style="98" customWidth="1"/>
    <col min="4336" max="4336" width="0.42578125" style="98" customWidth="1"/>
    <col min="4337" max="4551" width="2.5703125" style="98"/>
    <col min="4552" max="4552" width="0.85546875" style="98" customWidth="1"/>
    <col min="4553" max="4553" width="1" style="98" customWidth="1"/>
    <col min="4554" max="4554" width="2.42578125" style="98" customWidth="1"/>
    <col min="4555" max="4555" width="3.140625" style="98" customWidth="1"/>
    <col min="4556" max="4566" width="2.42578125" style="98" customWidth="1"/>
    <col min="4567" max="4567" width="2" style="98" customWidth="1"/>
    <col min="4568" max="4577" width="2.42578125" style="98" customWidth="1"/>
    <col min="4578" max="4578" width="3.5703125" style="98" customWidth="1"/>
    <col min="4579" max="4579" width="3.42578125" style="98" customWidth="1"/>
    <col min="4580" max="4582" width="2.42578125" style="98" customWidth="1"/>
    <col min="4583" max="4584" width="1.5703125" style="98" customWidth="1"/>
    <col min="4585" max="4589" width="2.42578125" style="98" customWidth="1"/>
    <col min="4590" max="4590" width="3.140625" style="98" customWidth="1"/>
    <col min="4591" max="4591" width="2.42578125" style="98" customWidth="1"/>
    <col min="4592" max="4592" width="0.42578125" style="98" customWidth="1"/>
    <col min="4593" max="4807" width="2.5703125" style="98"/>
    <col min="4808" max="4808" width="0.85546875" style="98" customWidth="1"/>
    <col min="4809" max="4809" width="1" style="98" customWidth="1"/>
    <col min="4810" max="4810" width="2.42578125" style="98" customWidth="1"/>
    <col min="4811" max="4811" width="3.140625" style="98" customWidth="1"/>
    <col min="4812" max="4822" width="2.42578125" style="98" customWidth="1"/>
    <col min="4823" max="4823" width="2" style="98" customWidth="1"/>
    <col min="4824" max="4833" width="2.42578125" style="98" customWidth="1"/>
    <col min="4834" max="4834" width="3.5703125" style="98" customWidth="1"/>
    <col min="4835" max="4835" width="3.42578125" style="98" customWidth="1"/>
    <col min="4836" max="4838" width="2.42578125" style="98" customWidth="1"/>
    <col min="4839" max="4840" width="1.5703125" style="98" customWidth="1"/>
    <col min="4841" max="4845" width="2.42578125" style="98" customWidth="1"/>
    <col min="4846" max="4846" width="3.140625" style="98" customWidth="1"/>
    <col min="4847" max="4847" width="2.42578125" style="98" customWidth="1"/>
    <col min="4848" max="4848" width="0.42578125" style="98" customWidth="1"/>
    <col min="4849" max="5063" width="2.5703125" style="98"/>
    <col min="5064" max="5064" width="0.85546875" style="98" customWidth="1"/>
    <col min="5065" max="5065" width="1" style="98" customWidth="1"/>
    <col min="5066" max="5066" width="2.42578125" style="98" customWidth="1"/>
    <col min="5067" max="5067" width="3.140625" style="98" customWidth="1"/>
    <col min="5068" max="5078" width="2.42578125" style="98" customWidth="1"/>
    <col min="5079" max="5079" width="2" style="98" customWidth="1"/>
    <col min="5080" max="5089" width="2.42578125" style="98" customWidth="1"/>
    <col min="5090" max="5090" width="3.5703125" style="98" customWidth="1"/>
    <col min="5091" max="5091" width="3.42578125" style="98" customWidth="1"/>
    <col min="5092" max="5094" width="2.42578125" style="98" customWidth="1"/>
    <col min="5095" max="5096" width="1.5703125" style="98" customWidth="1"/>
    <col min="5097" max="5101" width="2.42578125" style="98" customWidth="1"/>
    <col min="5102" max="5102" width="3.140625" style="98" customWidth="1"/>
    <col min="5103" max="5103" width="2.42578125" style="98" customWidth="1"/>
    <col min="5104" max="5104" width="0.42578125" style="98" customWidth="1"/>
    <col min="5105" max="5319" width="2.5703125" style="98"/>
    <col min="5320" max="5320" width="0.85546875" style="98" customWidth="1"/>
    <col min="5321" max="5321" width="1" style="98" customWidth="1"/>
    <col min="5322" max="5322" width="2.42578125" style="98" customWidth="1"/>
    <col min="5323" max="5323" width="3.140625" style="98" customWidth="1"/>
    <col min="5324" max="5334" width="2.42578125" style="98" customWidth="1"/>
    <col min="5335" max="5335" width="2" style="98" customWidth="1"/>
    <col min="5336" max="5345" width="2.42578125" style="98" customWidth="1"/>
    <col min="5346" max="5346" width="3.5703125" style="98" customWidth="1"/>
    <col min="5347" max="5347" width="3.42578125" style="98" customWidth="1"/>
    <col min="5348" max="5350" width="2.42578125" style="98" customWidth="1"/>
    <col min="5351" max="5352" width="1.5703125" style="98" customWidth="1"/>
    <col min="5353" max="5357" width="2.42578125" style="98" customWidth="1"/>
    <col min="5358" max="5358" width="3.140625" style="98" customWidth="1"/>
    <col min="5359" max="5359" width="2.42578125" style="98" customWidth="1"/>
    <col min="5360" max="5360" width="0.42578125" style="98" customWidth="1"/>
    <col min="5361" max="5575" width="2.5703125" style="98"/>
    <col min="5576" max="5576" width="0.85546875" style="98" customWidth="1"/>
    <col min="5577" max="5577" width="1" style="98" customWidth="1"/>
    <col min="5578" max="5578" width="2.42578125" style="98" customWidth="1"/>
    <col min="5579" max="5579" width="3.140625" style="98" customWidth="1"/>
    <col min="5580" max="5590" width="2.42578125" style="98" customWidth="1"/>
    <col min="5591" max="5591" width="2" style="98" customWidth="1"/>
    <col min="5592" max="5601" width="2.42578125" style="98" customWidth="1"/>
    <col min="5602" max="5602" width="3.5703125" style="98" customWidth="1"/>
    <col min="5603" max="5603" width="3.42578125" style="98" customWidth="1"/>
    <col min="5604" max="5606" width="2.42578125" style="98" customWidth="1"/>
    <col min="5607" max="5608" width="1.5703125" style="98" customWidth="1"/>
    <col min="5609" max="5613" width="2.42578125" style="98" customWidth="1"/>
    <col min="5614" max="5614" width="3.140625" style="98" customWidth="1"/>
    <col min="5615" max="5615" width="2.42578125" style="98" customWidth="1"/>
    <col min="5616" max="5616" width="0.42578125" style="98" customWidth="1"/>
    <col min="5617" max="5831" width="2.5703125" style="98"/>
    <col min="5832" max="5832" width="0.85546875" style="98" customWidth="1"/>
    <col min="5833" max="5833" width="1" style="98" customWidth="1"/>
    <col min="5834" max="5834" width="2.42578125" style="98" customWidth="1"/>
    <col min="5835" max="5835" width="3.140625" style="98" customWidth="1"/>
    <col min="5836" max="5846" width="2.42578125" style="98" customWidth="1"/>
    <col min="5847" max="5847" width="2" style="98" customWidth="1"/>
    <col min="5848" max="5857" width="2.42578125" style="98" customWidth="1"/>
    <col min="5858" max="5858" width="3.5703125" style="98" customWidth="1"/>
    <col min="5859" max="5859" width="3.42578125" style="98" customWidth="1"/>
    <col min="5860" max="5862" width="2.42578125" style="98" customWidth="1"/>
    <col min="5863" max="5864" width="1.5703125" style="98" customWidth="1"/>
    <col min="5865" max="5869" width="2.42578125" style="98" customWidth="1"/>
    <col min="5870" max="5870" width="3.140625" style="98" customWidth="1"/>
    <col min="5871" max="5871" width="2.42578125" style="98" customWidth="1"/>
    <col min="5872" max="5872" width="0.42578125" style="98" customWidth="1"/>
    <col min="5873" max="6087" width="2.5703125" style="98"/>
    <col min="6088" max="6088" width="0.85546875" style="98" customWidth="1"/>
    <col min="6089" max="6089" width="1" style="98" customWidth="1"/>
    <col min="6090" max="6090" width="2.42578125" style="98" customWidth="1"/>
    <col min="6091" max="6091" width="3.140625" style="98" customWidth="1"/>
    <col min="6092" max="6102" width="2.42578125" style="98" customWidth="1"/>
    <col min="6103" max="6103" width="2" style="98" customWidth="1"/>
    <col min="6104" max="6113" width="2.42578125" style="98" customWidth="1"/>
    <col min="6114" max="6114" width="3.5703125" style="98" customWidth="1"/>
    <col min="6115" max="6115" width="3.42578125" style="98" customWidth="1"/>
    <col min="6116" max="6118" width="2.42578125" style="98" customWidth="1"/>
    <col min="6119" max="6120" width="1.5703125" style="98" customWidth="1"/>
    <col min="6121" max="6125" width="2.42578125" style="98" customWidth="1"/>
    <col min="6126" max="6126" width="3.140625" style="98" customWidth="1"/>
    <col min="6127" max="6127" width="2.42578125" style="98" customWidth="1"/>
    <col min="6128" max="6128" width="0.42578125" style="98" customWidth="1"/>
    <col min="6129" max="6343" width="2.5703125" style="98"/>
    <col min="6344" max="6344" width="0.85546875" style="98" customWidth="1"/>
    <col min="6345" max="6345" width="1" style="98" customWidth="1"/>
    <col min="6346" max="6346" width="2.42578125" style="98" customWidth="1"/>
    <col min="6347" max="6347" width="3.140625" style="98" customWidth="1"/>
    <col min="6348" max="6358" width="2.42578125" style="98" customWidth="1"/>
    <col min="6359" max="6359" width="2" style="98" customWidth="1"/>
    <col min="6360" max="6369" width="2.42578125" style="98" customWidth="1"/>
    <col min="6370" max="6370" width="3.5703125" style="98" customWidth="1"/>
    <col min="6371" max="6371" width="3.42578125" style="98" customWidth="1"/>
    <col min="6372" max="6374" width="2.42578125" style="98" customWidth="1"/>
    <col min="6375" max="6376" width="1.5703125" style="98" customWidth="1"/>
    <col min="6377" max="6381" width="2.42578125" style="98" customWidth="1"/>
    <col min="6382" max="6382" width="3.140625" style="98" customWidth="1"/>
    <col min="6383" max="6383" width="2.42578125" style="98" customWidth="1"/>
    <col min="6384" max="6384" width="0.42578125" style="98" customWidth="1"/>
    <col min="6385" max="6599" width="2.5703125" style="98"/>
    <col min="6600" max="6600" width="0.85546875" style="98" customWidth="1"/>
    <col min="6601" max="6601" width="1" style="98" customWidth="1"/>
    <col min="6602" max="6602" width="2.42578125" style="98" customWidth="1"/>
    <col min="6603" max="6603" width="3.140625" style="98" customWidth="1"/>
    <col min="6604" max="6614" width="2.42578125" style="98" customWidth="1"/>
    <col min="6615" max="6615" width="2" style="98" customWidth="1"/>
    <col min="6616" max="6625" width="2.42578125" style="98" customWidth="1"/>
    <col min="6626" max="6626" width="3.5703125" style="98" customWidth="1"/>
    <col min="6627" max="6627" width="3.42578125" style="98" customWidth="1"/>
    <col min="6628" max="6630" width="2.42578125" style="98" customWidth="1"/>
    <col min="6631" max="6632" width="1.5703125" style="98" customWidth="1"/>
    <col min="6633" max="6637" width="2.42578125" style="98" customWidth="1"/>
    <col min="6638" max="6638" width="3.140625" style="98" customWidth="1"/>
    <col min="6639" max="6639" width="2.42578125" style="98" customWidth="1"/>
    <col min="6640" max="6640" width="0.42578125" style="98" customWidth="1"/>
    <col min="6641" max="6855" width="2.5703125" style="98"/>
    <col min="6856" max="6856" width="0.85546875" style="98" customWidth="1"/>
    <col min="6857" max="6857" width="1" style="98" customWidth="1"/>
    <col min="6858" max="6858" width="2.42578125" style="98" customWidth="1"/>
    <col min="6859" max="6859" width="3.140625" style="98" customWidth="1"/>
    <col min="6860" max="6870" width="2.42578125" style="98" customWidth="1"/>
    <col min="6871" max="6871" width="2" style="98" customWidth="1"/>
    <col min="6872" max="6881" width="2.42578125" style="98" customWidth="1"/>
    <col min="6882" max="6882" width="3.5703125" style="98" customWidth="1"/>
    <col min="6883" max="6883" width="3.42578125" style="98" customWidth="1"/>
    <col min="6884" max="6886" width="2.42578125" style="98" customWidth="1"/>
    <col min="6887" max="6888" width="1.5703125" style="98" customWidth="1"/>
    <col min="6889" max="6893" width="2.42578125" style="98" customWidth="1"/>
    <col min="6894" max="6894" width="3.140625" style="98" customWidth="1"/>
    <col min="6895" max="6895" width="2.42578125" style="98" customWidth="1"/>
    <col min="6896" max="6896" width="0.42578125" style="98" customWidth="1"/>
    <col min="6897" max="7111" width="2.5703125" style="98"/>
    <col min="7112" max="7112" width="0.85546875" style="98" customWidth="1"/>
    <col min="7113" max="7113" width="1" style="98" customWidth="1"/>
    <col min="7114" max="7114" width="2.42578125" style="98" customWidth="1"/>
    <col min="7115" max="7115" width="3.140625" style="98" customWidth="1"/>
    <col min="7116" max="7126" width="2.42578125" style="98" customWidth="1"/>
    <col min="7127" max="7127" width="2" style="98" customWidth="1"/>
    <col min="7128" max="7137" width="2.42578125" style="98" customWidth="1"/>
    <col min="7138" max="7138" width="3.5703125" style="98" customWidth="1"/>
    <col min="7139" max="7139" width="3.42578125" style="98" customWidth="1"/>
    <col min="7140" max="7142" width="2.42578125" style="98" customWidth="1"/>
    <col min="7143" max="7144" width="1.5703125" style="98" customWidth="1"/>
    <col min="7145" max="7149" width="2.42578125" style="98" customWidth="1"/>
    <col min="7150" max="7150" width="3.140625" style="98" customWidth="1"/>
    <col min="7151" max="7151" width="2.42578125" style="98" customWidth="1"/>
    <col min="7152" max="7152" width="0.42578125" style="98" customWidth="1"/>
    <col min="7153" max="7367" width="2.5703125" style="98"/>
    <col min="7368" max="7368" width="0.85546875" style="98" customWidth="1"/>
    <col min="7369" max="7369" width="1" style="98" customWidth="1"/>
    <col min="7370" max="7370" width="2.42578125" style="98" customWidth="1"/>
    <col min="7371" max="7371" width="3.140625" style="98" customWidth="1"/>
    <col min="7372" max="7382" width="2.42578125" style="98" customWidth="1"/>
    <col min="7383" max="7383" width="2" style="98" customWidth="1"/>
    <col min="7384" max="7393" width="2.42578125" style="98" customWidth="1"/>
    <col min="7394" max="7394" width="3.5703125" style="98" customWidth="1"/>
    <col min="7395" max="7395" width="3.42578125" style="98" customWidth="1"/>
    <col min="7396" max="7398" width="2.42578125" style="98" customWidth="1"/>
    <col min="7399" max="7400" width="1.5703125" style="98" customWidth="1"/>
    <col min="7401" max="7405" width="2.42578125" style="98" customWidth="1"/>
    <col min="7406" max="7406" width="3.140625" style="98" customWidth="1"/>
    <col min="7407" max="7407" width="2.42578125" style="98" customWidth="1"/>
    <col min="7408" max="7408" width="0.42578125" style="98" customWidth="1"/>
    <col min="7409" max="7623" width="2.5703125" style="98"/>
    <col min="7624" max="7624" width="0.85546875" style="98" customWidth="1"/>
    <col min="7625" max="7625" width="1" style="98" customWidth="1"/>
    <col min="7626" max="7626" width="2.42578125" style="98" customWidth="1"/>
    <col min="7627" max="7627" width="3.140625" style="98" customWidth="1"/>
    <col min="7628" max="7638" width="2.42578125" style="98" customWidth="1"/>
    <col min="7639" max="7639" width="2" style="98" customWidth="1"/>
    <col min="7640" max="7649" width="2.42578125" style="98" customWidth="1"/>
    <col min="7650" max="7650" width="3.5703125" style="98" customWidth="1"/>
    <col min="7651" max="7651" width="3.42578125" style="98" customWidth="1"/>
    <col min="7652" max="7654" width="2.42578125" style="98" customWidth="1"/>
    <col min="7655" max="7656" width="1.5703125" style="98" customWidth="1"/>
    <col min="7657" max="7661" width="2.42578125" style="98" customWidth="1"/>
    <col min="7662" max="7662" width="3.140625" style="98" customWidth="1"/>
    <col min="7663" max="7663" width="2.42578125" style="98" customWidth="1"/>
    <col min="7664" max="7664" width="0.42578125" style="98" customWidth="1"/>
    <col min="7665" max="7879" width="2.5703125" style="98"/>
    <col min="7880" max="7880" width="0.85546875" style="98" customWidth="1"/>
    <col min="7881" max="7881" width="1" style="98" customWidth="1"/>
    <col min="7882" max="7882" width="2.42578125" style="98" customWidth="1"/>
    <col min="7883" max="7883" width="3.140625" style="98" customWidth="1"/>
    <col min="7884" max="7894" width="2.42578125" style="98" customWidth="1"/>
    <col min="7895" max="7895" width="2" style="98" customWidth="1"/>
    <col min="7896" max="7905" width="2.42578125" style="98" customWidth="1"/>
    <col min="7906" max="7906" width="3.5703125" style="98" customWidth="1"/>
    <col min="7907" max="7907" width="3.42578125" style="98" customWidth="1"/>
    <col min="7908" max="7910" width="2.42578125" style="98" customWidth="1"/>
    <col min="7911" max="7912" width="1.5703125" style="98" customWidth="1"/>
    <col min="7913" max="7917" width="2.42578125" style="98" customWidth="1"/>
    <col min="7918" max="7918" width="3.140625" style="98" customWidth="1"/>
    <col min="7919" max="7919" width="2.42578125" style="98" customWidth="1"/>
    <col min="7920" max="7920" width="0.42578125" style="98" customWidth="1"/>
    <col min="7921" max="8135" width="2.5703125" style="98"/>
    <col min="8136" max="8136" width="0.85546875" style="98" customWidth="1"/>
    <col min="8137" max="8137" width="1" style="98" customWidth="1"/>
    <col min="8138" max="8138" width="2.42578125" style="98" customWidth="1"/>
    <col min="8139" max="8139" width="3.140625" style="98" customWidth="1"/>
    <col min="8140" max="8150" width="2.42578125" style="98" customWidth="1"/>
    <col min="8151" max="8151" width="2" style="98" customWidth="1"/>
    <col min="8152" max="8161" width="2.42578125" style="98" customWidth="1"/>
    <col min="8162" max="8162" width="3.5703125" style="98" customWidth="1"/>
    <col min="8163" max="8163" width="3.42578125" style="98" customWidth="1"/>
    <col min="8164" max="8166" width="2.42578125" style="98" customWidth="1"/>
    <col min="8167" max="8168" width="1.5703125" style="98" customWidth="1"/>
    <col min="8169" max="8173" width="2.42578125" style="98" customWidth="1"/>
    <col min="8174" max="8174" width="3.140625" style="98" customWidth="1"/>
    <col min="8175" max="8175" width="2.42578125" style="98" customWidth="1"/>
    <col min="8176" max="8176" width="0.42578125" style="98" customWidth="1"/>
    <col min="8177" max="8391" width="2.5703125" style="98"/>
    <col min="8392" max="8392" width="0.85546875" style="98" customWidth="1"/>
    <col min="8393" max="8393" width="1" style="98" customWidth="1"/>
    <col min="8394" max="8394" width="2.42578125" style="98" customWidth="1"/>
    <col min="8395" max="8395" width="3.140625" style="98" customWidth="1"/>
    <col min="8396" max="8406" width="2.42578125" style="98" customWidth="1"/>
    <col min="8407" max="8407" width="2" style="98" customWidth="1"/>
    <col min="8408" max="8417" width="2.42578125" style="98" customWidth="1"/>
    <col min="8418" max="8418" width="3.5703125" style="98" customWidth="1"/>
    <col min="8419" max="8419" width="3.42578125" style="98" customWidth="1"/>
    <col min="8420" max="8422" width="2.42578125" style="98" customWidth="1"/>
    <col min="8423" max="8424" width="1.5703125" style="98" customWidth="1"/>
    <col min="8425" max="8429" width="2.42578125" style="98" customWidth="1"/>
    <col min="8430" max="8430" width="3.140625" style="98" customWidth="1"/>
    <col min="8431" max="8431" width="2.42578125" style="98" customWidth="1"/>
    <col min="8432" max="8432" width="0.42578125" style="98" customWidth="1"/>
    <col min="8433" max="8647" width="2.5703125" style="98"/>
    <col min="8648" max="8648" width="0.85546875" style="98" customWidth="1"/>
    <col min="8649" max="8649" width="1" style="98" customWidth="1"/>
    <col min="8650" max="8650" width="2.42578125" style="98" customWidth="1"/>
    <col min="8651" max="8651" width="3.140625" style="98" customWidth="1"/>
    <col min="8652" max="8662" width="2.42578125" style="98" customWidth="1"/>
    <col min="8663" max="8663" width="2" style="98" customWidth="1"/>
    <col min="8664" max="8673" width="2.42578125" style="98" customWidth="1"/>
    <col min="8674" max="8674" width="3.5703125" style="98" customWidth="1"/>
    <col min="8675" max="8675" width="3.42578125" style="98" customWidth="1"/>
    <col min="8676" max="8678" width="2.42578125" style="98" customWidth="1"/>
    <col min="8679" max="8680" width="1.5703125" style="98" customWidth="1"/>
    <col min="8681" max="8685" width="2.42578125" style="98" customWidth="1"/>
    <col min="8686" max="8686" width="3.140625" style="98" customWidth="1"/>
    <col min="8687" max="8687" width="2.42578125" style="98" customWidth="1"/>
    <col min="8688" max="8688" width="0.42578125" style="98" customWidth="1"/>
    <col min="8689" max="8903" width="2.5703125" style="98"/>
    <col min="8904" max="8904" width="0.85546875" style="98" customWidth="1"/>
    <col min="8905" max="8905" width="1" style="98" customWidth="1"/>
    <col min="8906" max="8906" width="2.42578125" style="98" customWidth="1"/>
    <col min="8907" max="8907" width="3.140625" style="98" customWidth="1"/>
    <col min="8908" max="8918" width="2.42578125" style="98" customWidth="1"/>
    <col min="8919" max="8919" width="2" style="98" customWidth="1"/>
    <col min="8920" max="8929" width="2.42578125" style="98" customWidth="1"/>
    <col min="8930" max="8930" width="3.5703125" style="98" customWidth="1"/>
    <col min="8931" max="8931" width="3.42578125" style="98" customWidth="1"/>
    <col min="8932" max="8934" width="2.42578125" style="98" customWidth="1"/>
    <col min="8935" max="8936" width="1.5703125" style="98" customWidth="1"/>
    <col min="8937" max="8941" width="2.42578125" style="98" customWidth="1"/>
    <col min="8942" max="8942" width="3.140625" style="98" customWidth="1"/>
    <col min="8943" max="8943" width="2.42578125" style="98" customWidth="1"/>
    <col min="8944" max="8944" width="0.42578125" style="98" customWidth="1"/>
    <col min="8945" max="9159" width="2.5703125" style="98"/>
    <col min="9160" max="9160" width="0.85546875" style="98" customWidth="1"/>
    <col min="9161" max="9161" width="1" style="98" customWidth="1"/>
    <col min="9162" max="9162" width="2.42578125" style="98" customWidth="1"/>
    <col min="9163" max="9163" width="3.140625" style="98" customWidth="1"/>
    <col min="9164" max="9174" width="2.42578125" style="98" customWidth="1"/>
    <col min="9175" max="9175" width="2" style="98" customWidth="1"/>
    <col min="9176" max="9185" width="2.42578125" style="98" customWidth="1"/>
    <col min="9186" max="9186" width="3.5703125" style="98" customWidth="1"/>
    <col min="9187" max="9187" width="3.42578125" style="98" customWidth="1"/>
    <col min="9188" max="9190" width="2.42578125" style="98" customWidth="1"/>
    <col min="9191" max="9192" width="1.5703125" style="98" customWidth="1"/>
    <col min="9193" max="9197" width="2.42578125" style="98" customWidth="1"/>
    <col min="9198" max="9198" width="3.140625" style="98" customWidth="1"/>
    <col min="9199" max="9199" width="2.42578125" style="98" customWidth="1"/>
    <col min="9200" max="9200" width="0.42578125" style="98" customWidth="1"/>
    <col min="9201" max="9415" width="2.5703125" style="98"/>
    <col min="9416" max="9416" width="0.85546875" style="98" customWidth="1"/>
    <col min="9417" max="9417" width="1" style="98" customWidth="1"/>
    <col min="9418" max="9418" width="2.42578125" style="98" customWidth="1"/>
    <col min="9419" max="9419" width="3.140625" style="98" customWidth="1"/>
    <col min="9420" max="9430" width="2.42578125" style="98" customWidth="1"/>
    <col min="9431" max="9431" width="2" style="98" customWidth="1"/>
    <col min="9432" max="9441" width="2.42578125" style="98" customWidth="1"/>
    <col min="9442" max="9442" width="3.5703125" style="98" customWidth="1"/>
    <col min="9443" max="9443" width="3.42578125" style="98" customWidth="1"/>
    <col min="9444" max="9446" width="2.42578125" style="98" customWidth="1"/>
    <col min="9447" max="9448" width="1.5703125" style="98" customWidth="1"/>
    <col min="9449" max="9453" width="2.42578125" style="98" customWidth="1"/>
    <col min="9454" max="9454" width="3.140625" style="98" customWidth="1"/>
    <col min="9455" max="9455" width="2.42578125" style="98" customWidth="1"/>
    <col min="9456" max="9456" width="0.42578125" style="98" customWidth="1"/>
    <col min="9457" max="9671" width="2.5703125" style="98"/>
    <col min="9672" max="9672" width="0.85546875" style="98" customWidth="1"/>
    <col min="9673" max="9673" width="1" style="98" customWidth="1"/>
    <col min="9674" max="9674" width="2.42578125" style="98" customWidth="1"/>
    <col min="9675" max="9675" width="3.140625" style="98" customWidth="1"/>
    <col min="9676" max="9686" width="2.42578125" style="98" customWidth="1"/>
    <col min="9687" max="9687" width="2" style="98" customWidth="1"/>
    <col min="9688" max="9697" width="2.42578125" style="98" customWidth="1"/>
    <col min="9698" max="9698" width="3.5703125" style="98" customWidth="1"/>
    <col min="9699" max="9699" width="3.42578125" style="98" customWidth="1"/>
    <col min="9700" max="9702" width="2.42578125" style="98" customWidth="1"/>
    <col min="9703" max="9704" width="1.5703125" style="98" customWidth="1"/>
    <col min="9705" max="9709" width="2.42578125" style="98" customWidth="1"/>
    <col min="9710" max="9710" width="3.140625" style="98" customWidth="1"/>
    <col min="9711" max="9711" width="2.42578125" style="98" customWidth="1"/>
    <col min="9712" max="9712" width="0.42578125" style="98" customWidth="1"/>
    <col min="9713" max="9927" width="2.5703125" style="98"/>
    <col min="9928" max="9928" width="0.85546875" style="98" customWidth="1"/>
    <col min="9929" max="9929" width="1" style="98" customWidth="1"/>
    <col min="9930" max="9930" width="2.42578125" style="98" customWidth="1"/>
    <col min="9931" max="9931" width="3.140625" style="98" customWidth="1"/>
    <col min="9932" max="9942" width="2.42578125" style="98" customWidth="1"/>
    <col min="9943" max="9943" width="2" style="98" customWidth="1"/>
    <col min="9944" max="9953" width="2.42578125" style="98" customWidth="1"/>
    <col min="9954" max="9954" width="3.5703125" style="98" customWidth="1"/>
    <col min="9955" max="9955" width="3.42578125" style="98" customWidth="1"/>
    <col min="9956" max="9958" width="2.42578125" style="98" customWidth="1"/>
    <col min="9959" max="9960" width="1.5703125" style="98" customWidth="1"/>
    <col min="9961" max="9965" width="2.42578125" style="98" customWidth="1"/>
    <col min="9966" max="9966" width="3.140625" style="98" customWidth="1"/>
    <col min="9967" max="9967" width="2.42578125" style="98" customWidth="1"/>
    <col min="9968" max="9968" width="0.42578125" style="98" customWidth="1"/>
    <col min="9969" max="10183" width="2.5703125" style="98"/>
    <col min="10184" max="10184" width="0.85546875" style="98" customWidth="1"/>
    <col min="10185" max="10185" width="1" style="98" customWidth="1"/>
    <col min="10186" max="10186" width="2.42578125" style="98" customWidth="1"/>
    <col min="10187" max="10187" width="3.140625" style="98" customWidth="1"/>
    <col min="10188" max="10198" width="2.42578125" style="98" customWidth="1"/>
    <col min="10199" max="10199" width="2" style="98" customWidth="1"/>
    <col min="10200" max="10209" width="2.42578125" style="98" customWidth="1"/>
    <col min="10210" max="10210" width="3.5703125" style="98" customWidth="1"/>
    <col min="10211" max="10211" width="3.42578125" style="98" customWidth="1"/>
    <col min="10212" max="10214" width="2.42578125" style="98" customWidth="1"/>
    <col min="10215" max="10216" width="1.5703125" style="98" customWidth="1"/>
    <col min="10217" max="10221" width="2.42578125" style="98" customWidth="1"/>
    <col min="10222" max="10222" width="3.140625" style="98" customWidth="1"/>
    <col min="10223" max="10223" width="2.42578125" style="98" customWidth="1"/>
    <col min="10224" max="10224" width="0.42578125" style="98" customWidth="1"/>
    <col min="10225" max="10439" width="2.5703125" style="98"/>
    <col min="10440" max="10440" width="0.85546875" style="98" customWidth="1"/>
    <col min="10441" max="10441" width="1" style="98" customWidth="1"/>
    <col min="10442" max="10442" width="2.42578125" style="98" customWidth="1"/>
    <col min="10443" max="10443" width="3.140625" style="98" customWidth="1"/>
    <col min="10444" max="10454" width="2.42578125" style="98" customWidth="1"/>
    <col min="10455" max="10455" width="2" style="98" customWidth="1"/>
    <col min="10456" max="10465" width="2.42578125" style="98" customWidth="1"/>
    <col min="10466" max="10466" width="3.5703125" style="98" customWidth="1"/>
    <col min="10467" max="10467" width="3.42578125" style="98" customWidth="1"/>
    <col min="10468" max="10470" width="2.42578125" style="98" customWidth="1"/>
    <col min="10471" max="10472" width="1.5703125" style="98" customWidth="1"/>
    <col min="10473" max="10477" width="2.42578125" style="98" customWidth="1"/>
    <col min="10478" max="10478" width="3.140625" style="98" customWidth="1"/>
    <col min="10479" max="10479" width="2.42578125" style="98" customWidth="1"/>
    <col min="10480" max="10480" width="0.42578125" style="98" customWidth="1"/>
    <col min="10481" max="10695" width="2.5703125" style="98"/>
    <col min="10696" max="10696" width="0.85546875" style="98" customWidth="1"/>
    <col min="10697" max="10697" width="1" style="98" customWidth="1"/>
    <col min="10698" max="10698" width="2.42578125" style="98" customWidth="1"/>
    <col min="10699" max="10699" width="3.140625" style="98" customWidth="1"/>
    <col min="10700" max="10710" width="2.42578125" style="98" customWidth="1"/>
    <col min="10711" max="10711" width="2" style="98" customWidth="1"/>
    <col min="10712" max="10721" width="2.42578125" style="98" customWidth="1"/>
    <col min="10722" max="10722" width="3.5703125" style="98" customWidth="1"/>
    <col min="10723" max="10723" width="3.42578125" style="98" customWidth="1"/>
    <col min="10724" max="10726" width="2.42578125" style="98" customWidth="1"/>
    <col min="10727" max="10728" width="1.5703125" style="98" customWidth="1"/>
    <col min="10729" max="10733" width="2.42578125" style="98" customWidth="1"/>
    <col min="10734" max="10734" width="3.140625" style="98" customWidth="1"/>
    <col min="10735" max="10735" width="2.42578125" style="98" customWidth="1"/>
    <col min="10736" max="10736" width="0.42578125" style="98" customWidth="1"/>
    <col min="10737" max="10951" width="2.5703125" style="98"/>
    <col min="10952" max="10952" width="0.85546875" style="98" customWidth="1"/>
    <col min="10953" max="10953" width="1" style="98" customWidth="1"/>
    <col min="10954" max="10954" width="2.42578125" style="98" customWidth="1"/>
    <col min="10955" max="10955" width="3.140625" style="98" customWidth="1"/>
    <col min="10956" max="10966" width="2.42578125" style="98" customWidth="1"/>
    <col min="10967" max="10967" width="2" style="98" customWidth="1"/>
    <col min="10968" max="10977" width="2.42578125" style="98" customWidth="1"/>
    <col min="10978" max="10978" width="3.5703125" style="98" customWidth="1"/>
    <col min="10979" max="10979" width="3.42578125" style="98" customWidth="1"/>
    <col min="10980" max="10982" width="2.42578125" style="98" customWidth="1"/>
    <col min="10983" max="10984" width="1.5703125" style="98" customWidth="1"/>
    <col min="10985" max="10989" width="2.42578125" style="98" customWidth="1"/>
    <col min="10990" max="10990" width="3.140625" style="98" customWidth="1"/>
    <col min="10991" max="10991" width="2.42578125" style="98" customWidth="1"/>
    <col min="10992" max="10992" width="0.42578125" style="98" customWidth="1"/>
    <col min="10993" max="11207" width="2.5703125" style="98"/>
    <col min="11208" max="11208" width="0.85546875" style="98" customWidth="1"/>
    <col min="11209" max="11209" width="1" style="98" customWidth="1"/>
    <col min="11210" max="11210" width="2.42578125" style="98" customWidth="1"/>
    <col min="11211" max="11211" width="3.140625" style="98" customWidth="1"/>
    <col min="11212" max="11222" width="2.42578125" style="98" customWidth="1"/>
    <col min="11223" max="11223" width="2" style="98" customWidth="1"/>
    <col min="11224" max="11233" width="2.42578125" style="98" customWidth="1"/>
    <col min="11234" max="11234" width="3.5703125" style="98" customWidth="1"/>
    <col min="11235" max="11235" width="3.42578125" style="98" customWidth="1"/>
    <col min="11236" max="11238" width="2.42578125" style="98" customWidth="1"/>
    <col min="11239" max="11240" width="1.5703125" style="98" customWidth="1"/>
    <col min="11241" max="11245" width="2.42578125" style="98" customWidth="1"/>
    <col min="11246" max="11246" width="3.140625" style="98" customWidth="1"/>
    <col min="11247" max="11247" width="2.42578125" style="98" customWidth="1"/>
    <col min="11248" max="11248" width="0.42578125" style="98" customWidth="1"/>
    <col min="11249" max="11463" width="2.5703125" style="98"/>
    <col min="11464" max="11464" width="0.85546875" style="98" customWidth="1"/>
    <col min="11465" max="11465" width="1" style="98" customWidth="1"/>
    <col min="11466" max="11466" width="2.42578125" style="98" customWidth="1"/>
    <col min="11467" max="11467" width="3.140625" style="98" customWidth="1"/>
    <col min="11468" max="11478" width="2.42578125" style="98" customWidth="1"/>
    <col min="11479" max="11479" width="2" style="98" customWidth="1"/>
    <col min="11480" max="11489" width="2.42578125" style="98" customWidth="1"/>
    <col min="11490" max="11490" width="3.5703125" style="98" customWidth="1"/>
    <col min="11491" max="11491" width="3.42578125" style="98" customWidth="1"/>
    <col min="11492" max="11494" width="2.42578125" style="98" customWidth="1"/>
    <col min="11495" max="11496" width="1.5703125" style="98" customWidth="1"/>
    <col min="11497" max="11501" width="2.42578125" style="98" customWidth="1"/>
    <col min="11502" max="11502" width="3.140625" style="98" customWidth="1"/>
    <col min="11503" max="11503" width="2.42578125" style="98" customWidth="1"/>
    <col min="11504" max="11504" width="0.42578125" style="98" customWidth="1"/>
    <col min="11505" max="11719" width="2.5703125" style="98"/>
    <col min="11720" max="11720" width="0.85546875" style="98" customWidth="1"/>
    <col min="11721" max="11721" width="1" style="98" customWidth="1"/>
    <col min="11722" max="11722" width="2.42578125" style="98" customWidth="1"/>
    <col min="11723" max="11723" width="3.140625" style="98" customWidth="1"/>
    <col min="11724" max="11734" width="2.42578125" style="98" customWidth="1"/>
    <col min="11735" max="11735" width="2" style="98" customWidth="1"/>
    <col min="11736" max="11745" width="2.42578125" style="98" customWidth="1"/>
    <col min="11746" max="11746" width="3.5703125" style="98" customWidth="1"/>
    <col min="11747" max="11747" width="3.42578125" style="98" customWidth="1"/>
    <col min="11748" max="11750" width="2.42578125" style="98" customWidth="1"/>
    <col min="11751" max="11752" width="1.5703125" style="98" customWidth="1"/>
    <col min="11753" max="11757" width="2.42578125" style="98" customWidth="1"/>
    <col min="11758" max="11758" width="3.140625" style="98" customWidth="1"/>
    <col min="11759" max="11759" width="2.42578125" style="98" customWidth="1"/>
    <col min="11760" max="11760" width="0.42578125" style="98" customWidth="1"/>
    <col min="11761" max="11975" width="2.5703125" style="98"/>
    <col min="11976" max="11976" width="0.85546875" style="98" customWidth="1"/>
    <col min="11977" max="11977" width="1" style="98" customWidth="1"/>
    <col min="11978" max="11978" width="2.42578125" style="98" customWidth="1"/>
    <col min="11979" max="11979" width="3.140625" style="98" customWidth="1"/>
    <col min="11980" max="11990" width="2.42578125" style="98" customWidth="1"/>
    <col min="11991" max="11991" width="2" style="98" customWidth="1"/>
    <col min="11992" max="12001" width="2.42578125" style="98" customWidth="1"/>
    <col min="12002" max="12002" width="3.5703125" style="98" customWidth="1"/>
    <col min="12003" max="12003" width="3.42578125" style="98" customWidth="1"/>
    <col min="12004" max="12006" width="2.42578125" style="98" customWidth="1"/>
    <col min="12007" max="12008" width="1.5703125" style="98" customWidth="1"/>
    <col min="12009" max="12013" width="2.42578125" style="98" customWidth="1"/>
    <col min="12014" max="12014" width="3.140625" style="98" customWidth="1"/>
    <col min="12015" max="12015" width="2.42578125" style="98" customWidth="1"/>
    <col min="12016" max="12016" width="0.42578125" style="98" customWidth="1"/>
    <col min="12017" max="12231" width="2.5703125" style="98"/>
    <col min="12232" max="12232" width="0.85546875" style="98" customWidth="1"/>
    <col min="12233" max="12233" width="1" style="98" customWidth="1"/>
    <col min="12234" max="12234" width="2.42578125" style="98" customWidth="1"/>
    <col min="12235" max="12235" width="3.140625" style="98" customWidth="1"/>
    <col min="12236" max="12246" width="2.42578125" style="98" customWidth="1"/>
    <col min="12247" max="12247" width="2" style="98" customWidth="1"/>
    <col min="12248" max="12257" width="2.42578125" style="98" customWidth="1"/>
    <col min="12258" max="12258" width="3.5703125" style="98" customWidth="1"/>
    <col min="12259" max="12259" width="3.42578125" style="98" customWidth="1"/>
    <col min="12260" max="12262" width="2.42578125" style="98" customWidth="1"/>
    <col min="12263" max="12264" width="1.5703125" style="98" customWidth="1"/>
    <col min="12265" max="12269" width="2.42578125" style="98" customWidth="1"/>
    <col min="12270" max="12270" width="3.140625" style="98" customWidth="1"/>
    <col min="12271" max="12271" width="2.42578125" style="98" customWidth="1"/>
    <col min="12272" max="12272" width="0.42578125" style="98" customWidth="1"/>
    <col min="12273" max="12487" width="2.5703125" style="98"/>
    <col min="12488" max="12488" width="0.85546875" style="98" customWidth="1"/>
    <col min="12489" max="12489" width="1" style="98" customWidth="1"/>
    <col min="12490" max="12490" width="2.42578125" style="98" customWidth="1"/>
    <col min="12491" max="12491" width="3.140625" style="98" customWidth="1"/>
    <col min="12492" max="12502" width="2.42578125" style="98" customWidth="1"/>
    <col min="12503" max="12503" width="2" style="98" customWidth="1"/>
    <col min="12504" max="12513" width="2.42578125" style="98" customWidth="1"/>
    <col min="12514" max="12514" width="3.5703125" style="98" customWidth="1"/>
    <col min="12515" max="12515" width="3.42578125" style="98" customWidth="1"/>
    <col min="12516" max="12518" width="2.42578125" style="98" customWidth="1"/>
    <col min="12519" max="12520" width="1.5703125" style="98" customWidth="1"/>
    <col min="12521" max="12525" width="2.42578125" style="98" customWidth="1"/>
    <col min="12526" max="12526" width="3.140625" style="98" customWidth="1"/>
    <col min="12527" max="12527" width="2.42578125" style="98" customWidth="1"/>
    <col min="12528" max="12528" width="0.42578125" style="98" customWidth="1"/>
    <col min="12529" max="12743" width="2.5703125" style="98"/>
    <col min="12744" max="12744" width="0.85546875" style="98" customWidth="1"/>
    <col min="12745" max="12745" width="1" style="98" customWidth="1"/>
    <col min="12746" max="12746" width="2.42578125" style="98" customWidth="1"/>
    <col min="12747" max="12747" width="3.140625" style="98" customWidth="1"/>
    <col min="12748" max="12758" width="2.42578125" style="98" customWidth="1"/>
    <col min="12759" max="12759" width="2" style="98" customWidth="1"/>
    <col min="12760" max="12769" width="2.42578125" style="98" customWidth="1"/>
    <col min="12770" max="12770" width="3.5703125" style="98" customWidth="1"/>
    <col min="12771" max="12771" width="3.42578125" style="98" customWidth="1"/>
    <col min="12772" max="12774" width="2.42578125" style="98" customWidth="1"/>
    <col min="12775" max="12776" width="1.5703125" style="98" customWidth="1"/>
    <col min="12777" max="12781" width="2.42578125" style="98" customWidth="1"/>
    <col min="12782" max="12782" width="3.140625" style="98" customWidth="1"/>
    <col min="12783" max="12783" width="2.42578125" style="98" customWidth="1"/>
    <col min="12784" max="12784" width="0.42578125" style="98" customWidth="1"/>
    <col min="12785" max="12999" width="2.5703125" style="98"/>
    <col min="13000" max="13000" width="0.85546875" style="98" customWidth="1"/>
    <col min="13001" max="13001" width="1" style="98" customWidth="1"/>
    <col min="13002" max="13002" width="2.42578125" style="98" customWidth="1"/>
    <col min="13003" max="13003" width="3.140625" style="98" customWidth="1"/>
    <col min="13004" max="13014" width="2.42578125" style="98" customWidth="1"/>
    <col min="13015" max="13015" width="2" style="98" customWidth="1"/>
    <col min="13016" max="13025" width="2.42578125" style="98" customWidth="1"/>
    <col min="13026" max="13026" width="3.5703125" style="98" customWidth="1"/>
    <col min="13027" max="13027" width="3.42578125" style="98" customWidth="1"/>
    <col min="13028" max="13030" width="2.42578125" style="98" customWidth="1"/>
    <col min="13031" max="13032" width="1.5703125" style="98" customWidth="1"/>
    <col min="13033" max="13037" width="2.42578125" style="98" customWidth="1"/>
    <col min="13038" max="13038" width="3.140625" style="98" customWidth="1"/>
    <col min="13039" max="13039" width="2.42578125" style="98" customWidth="1"/>
    <col min="13040" max="13040" width="0.42578125" style="98" customWidth="1"/>
    <col min="13041" max="13255" width="2.5703125" style="98"/>
    <col min="13256" max="13256" width="0.85546875" style="98" customWidth="1"/>
    <col min="13257" max="13257" width="1" style="98" customWidth="1"/>
    <col min="13258" max="13258" width="2.42578125" style="98" customWidth="1"/>
    <col min="13259" max="13259" width="3.140625" style="98" customWidth="1"/>
    <col min="13260" max="13270" width="2.42578125" style="98" customWidth="1"/>
    <col min="13271" max="13271" width="2" style="98" customWidth="1"/>
    <col min="13272" max="13281" width="2.42578125" style="98" customWidth="1"/>
    <col min="13282" max="13282" width="3.5703125" style="98" customWidth="1"/>
    <col min="13283" max="13283" width="3.42578125" style="98" customWidth="1"/>
    <col min="13284" max="13286" width="2.42578125" style="98" customWidth="1"/>
    <col min="13287" max="13288" width="1.5703125" style="98" customWidth="1"/>
    <col min="13289" max="13293" width="2.42578125" style="98" customWidth="1"/>
    <col min="13294" max="13294" width="3.140625" style="98" customWidth="1"/>
    <col min="13295" max="13295" width="2.42578125" style="98" customWidth="1"/>
    <col min="13296" max="13296" width="0.42578125" style="98" customWidth="1"/>
    <col min="13297" max="13511" width="2.5703125" style="98"/>
    <col min="13512" max="13512" width="0.85546875" style="98" customWidth="1"/>
    <col min="13513" max="13513" width="1" style="98" customWidth="1"/>
    <col min="13514" max="13514" width="2.42578125" style="98" customWidth="1"/>
    <col min="13515" max="13515" width="3.140625" style="98" customWidth="1"/>
    <col min="13516" max="13526" width="2.42578125" style="98" customWidth="1"/>
    <col min="13527" max="13527" width="2" style="98" customWidth="1"/>
    <col min="13528" max="13537" width="2.42578125" style="98" customWidth="1"/>
    <col min="13538" max="13538" width="3.5703125" style="98" customWidth="1"/>
    <col min="13539" max="13539" width="3.42578125" style="98" customWidth="1"/>
    <col min="13540" max="13542" width="2.42578125" style="98" customWidth="1"/>
    <col min="13543" max="13544" width="1.5703125" style="98" customWidth="1"/>
    <col min="13545" max="13549" width="2.42578125" style="98" customWidth="1"/>
    <col min="13550" max="13550" width="3.140625" style="98" customWidth="1"/>
    <col min="13551" max="13551" width="2.42578125" style="98" customWidth="1"/>
    <col min="13552" max="13552" width="0.42578125" style="98" customWidth="1"/>
    <col min="13553" max="13767" width="2.5703125" style="98"/>
    <col min="13768" max="13768" width="0.85546875" style="98" customWidth="1"/>
    <col min="13769" max="13769" width="1" style="98" customWidth="1"/>
    <col min="13770" max="13770" width="2.42578125" style="98" customWidth="1"/>
    <col min="13771" max="13771" width="3.140625" style="98" customWidth="1"/>
    <col min="13772" max="13782" width="2.42578125" style="98" customWidth="1"/>
    <col min="13783" max="13783" width="2" style="98" customWidth="1"/>
    <col min="13784" max="13793" width="2.42578125" style="98" customWidth="1"/>
    <col min="13794" max="13794" width="3.5703125" style="98" customWidth="1"/>
    <col min="13795" max="13795" width="3.42578125" style="98" customWidth="1"/>
    <col min="13796" max="13798" width="2.42578125" style="98" customWidth="1"/>
    <col min="13799" max="13800" width="1.5703125" style="98" customWidth="1"/>
    <col min="13801" max="13805" width="2.42578125" style="98" customWidth="1"/>
    <col min="13806" max="13806" width="3.140625" style="98" customWidth="1"/>
    <col min="13807" max="13807" width="2.42578125" style="98" customWidth="1"/>
    <col min="13808" max="13808" width="0.42578125" style="98" customWidth="1"/>
    <col min="13809" max="14023" width="2.5703125" style="98"/>
    <col min="14024" max="14024" width="0.85546875" style="98" customWidth="1"/>
    <col min="14025" max="14025" width="1" style="98" customWidth="1"/>
    <col min="14026" max="14026" width="2.42578125" style="98" customWidth="1"/>
    <col min="14027" max="14027" width="3.140625" style="98" customWidth="1"/>
    <col min="14028" max="14038" width="2.42578125" style="98" customWidth="1"/>
    <col min="14039" max="14039" width="2" style="98" customWidth="1"/>
    <col min="14040" max="14049" width="2.42578125" style="98" customWidth="1"/>
    <col min="14050" max="14050" width="3.5703125" style="98" customWidth="1"/>
    <col min="14051" max="14051" width="3.42578125" style="98" customWidth="1"/>
    <col min="14052" max="14054" width="2.42578125" style="98" customWidth="1"/>
    <col min="14055" max="14056" width="1.5703125" style="98" customWidth="1"/>
    <col min="14057" max="14061" width="2.42578125" style="98" customWidth="1"/>
    <col min="14062" max="14062" width="3.140625" style="98" customWidth="1"/>
    <col min="14063" max="14063" width="2.42578125" style="98" customWidth="1"/>
    <col min="14064" max="14064" width="0.42578125" style="98" customWidth="1"/>
    <col min="14065" max="14279" width="2.5703125" style="98"/>
    <col min="14280" max="14280" width="0.85546875" style="98" customWidth="1"/>
    <col min="14281" max="14281" width="1" style="98" customWidth="1"/>
    <col min="14282" max="14282" width="2.42578125" style="98" customWidth="1"/>
    <col min="14283" max="14283" width="3.140625" style="98" customWidth="1"/>
    <col min="14284" max="14294" width="2.42578125" style="98" customWidth="1"/>
    <col min="14295" max="14295" width="2" style="98" customWidth="1"/>
    <col min="14296" max="14305" width="2.42578125" style="98" customWidth="1"/>
    <col min="14306" max="14306" width="3.5703125" style="98" customWidth="1"/>
    <col min="14307" max="14307" width="3.42578125" style="98" customWidth="1"/>
    <col min="14308" max="14310" width="2.42578125" style="98" customWidth="1"/>
    <col min="14311" max="14312" width="1.5703125" style="98" customWidth="1"/>
    <col min="14313" max="14317" width="2.42578125" style="98" customWidth="1"/>
    <col min="14318" max="14318" width="3.140625" style="98" customWidth="1"/>
    <col min="14319" max="14319" width="2.42578125" style="98" customWidth="1"/>
    <col min="14320" max="14320" width="0.42578125" style="98" customWidth="1"/>
    <col min="14321" max="14535" width="2.5703125" style="98"/>
    <col min="14536" max="14536" width="0.85546875" style="98" customWidth="1"/>
    <col min="14537" max="14537" width="1" style="98" customWidth="1"/>
    <col min="14538" max="14538" width="2.42578125" style="98" customWidth="1"/>
    <col min="14539" max="14539" width="3.140625" style="98" customWidth="1"/>
    <col min="14540" max="14550" width="2.42578125" style="98" customWidth="1"/>
    <col min="14551" max="14551" width="2" style="98" customWidth="1"/>
    <col min="14552" max="14561" width="2.42578125" style="98" customWidth="1"/>
    <col min="14562" max="14562" width="3.5703125" style="98" customWidth="1"/>
    <col min="14563" max="14563" width="3.42578125" style="98" customWidth="1"/>
    <col min="14564" max="14566" width="2.42578125" style="98" customWidth="1"/>
    <col min="14567" max="14568" width="1.5703125" style="98" customWidth="1"/>
    <col min="14569" max="14573" width="2.42578125" style="98" customWidth="1"/>
    <col min="14574" max="14574" width="3.140625" style="98" customWidth="1"/>
    <col min="14575" max="14575" width="2.42578125" style="98" customWidth="1"/>
    <col min="14576" max="14576" width="0.42578125" style="98" customWidth="1"/>
    <col min="14577" max="14791" width="2.5703125" style="98"/>
    <col min="14792" max="14792" width="0.85546875" style="98" customWidth="1"/>
    <col min="14793" max="14793" width="1" style="98" customWidth="1"/>
    <col min="14794" max="14794" width="2.42578125" style="98" customWidth="1"/>
    <col min="14795" max="14795" width="3.140625" style="98" customWidth="1"/>
    <col min="14796" max="14806" width="2.42578125" style="98" customWidth="1"/>
    <col min="14807" max="14807" width="2" style="98" customWidth="1"/>
    <col min="14808" max="14817" width="2.42578125" style="98" customWidth="1"/>
    <col min="14818" max="14818" width="3.5703125" style="98" customWidth="1"/>
    <col min="14819" max="14819" width="3.42578125" style="98" customWidth="1"/>
    <col min="14820" max="14822" width="2.42578125" style="98" customWidth="1"/>
    <col min="14823" max="14824" width="1.5703125" style="98" customWidth="1"/>
    <col min="14825" max="14829" width="2.42578125" style="98" customWidth="1"/>
    <col min="14830" max="14830" width="3.140625" style="98" customWidth="1"/>
    <col min="14831" max="14831" width="2.42578125" style="98" customWidth="1"/>
    <col min="14832" max="14832" width="0.42578125" style="98" customWidth="1"/>
    <col min="14833" max="15047" width="2.5703125" style="98"/>
    <col min="15048" max="15048" width="0.85546875" style="98" customWidth="1"/>
    <col min="15049" max="15049" width="1" style="98" customWidth="1"/>
    <col min="15050" max="15050" width="2.42578125" style="98" customWidth="1"/>
    <col min="15051" max="15051" width="3.140625" style="98" customWidth="1"/>
    <col min="15052" max="15062" width="2.42578125" style="98" customWidth="1"/>
    <col min="15063" max="15063" width="2" style="98" customWidth="1"/>
    <col min="15064" max="15073" width="2.42578125" style="98" customWidth="1"/>
    <col min="15074" max="15074" width="3.5703125" style="98" customWidth="1"/>
    <col min="15075" max="15075" width="3.42578125" style="98" customWidth="1"/>
    <col min="15076" max="15078" width="2.42578125" style="98" customWidth="1"/>
    <col min="15079" max="15080" width="1.5703125" style="98" customWidth="1"/>
    <col min="15081" max="15085" width="2.42578125" style="98" customWidth="1"/>
    <col min="15086" max="15086" width="3.140625" style="98" customWidth="1"/>
    <col min="15087" max="15087" width="2.42578125" style="98" customWidth="1"/>
    <col min="15088" max="15088" width="0.42578125" style="98" customWidth="1"/>
    <col min="15089" max="15303" width="2.5703125" style="98"/>
    <col min="15304" max="15304" width="0.85546875" style="98" customWidth="1"/>
    <col min="15305" max="15305" width="1" style="98" customWidth="1"/>
    <col min="15306" max="15306" width="2.42578125" style="98" customWidth="1"/>
    <col min="15307" max="15307" width="3.140625" style="98" customWidth="1"/>
    <col min="15308" max="15318" width="2.42578125" style="98" customWidth="1"/>
    <col min="15319" max="15319" width="2" style="98" customWidth="1"/>
    <col min="15320" max="15329" width="2.42578125" style="98" customWidth="1"/>
    <col min="15330" max="15330" width="3.5703125" style="98" customWidth="1"/>
    <col min="15331" max="15331" width="3.42578125" style="98" customWidth="1"/>
    <col min="15332" max="15334" width="2.42578125" style="98" customWidth="1"/>
    <col min="15335" max="15336" width="1.5703125" style="98" customWidth="1"/>
    <col min="15337" max="15341" width="2.42578125" style="98" customWidth="1"/>
    <col min="15342" max="15342" width="3.140625" style="98" customWidth="1"/>
    <col min="15343" max="15343" width="2.42578125" style="98" customWidth="1"/>
    <col min="15344" max="15344" width="0.42578125" style="98" customWidth="1"/>
    <col min="15345" max="15559" width="2.5703125" style="98"/>
    <col min="15560" max="15560" width="0.85546875" style="98" customWidth="1"/>
    <col min="15561" max="15561" width="1" style="98" customWidth="1"/>
    <col min="15562" max="15562" width="2.42578125" style="98" customWidth="1"/>
    <col min="15563" max="15563" width="3.140625" style="98" customWidth="1"/>
    <col min="15564" max="15574" width="2.42578125" style="98" customWidth="1"/>
    <col min="15575" max="15575" width="2" style="98" customWidth="1"/>
    <col min="15576" max="15585" width="2.42578125" style="98" customWidth="1"/>
    <col min="15586" max="15586" width="3.5703125" style="98" customWidth="1"/>
    <col min="15587" max="15587" width="3.42578125" style="98" customWidth="1"/>
    <col min="15588" max="15590" width="2.42578125" style="98" customWidth="1"/>
    <col min="15591" max="15592" width="1.5703125" style="98" customWidth="1"/>
    <col min="15593" max="15597" width="2.42578125" style="98" customWidth="1"/>
    <col min="15598" max="15598" width="3.140625" style="98" customWidth="1"/>
    <col min="15599" max="15599" width="2.42578125" style="98" customWidth="1"/>
    <col min="15600" max="15600" width="0.42578125" style="98" customWidth="1"/>
    <col min="15601" max="15815" width="2.5703125" style="98"/>
    <col min="15816" max="15816" width="0.85546875" style="98" customWidth="1"/>
    <col min="15817" max="15817" width="1" style="98" customWidth="1"/>
    <col min="15818" max="15818" width="2.42578125" style="98" customWidth="1"/>
    <col min="15819" max="15819" width="3.140625" style="98" customWidth="1"/>
    <col min="15820" max="15830" width="2.42578125" style="98" customWidth="1"/>
    <col min="15831" max="15831" width="2" style="98" customWidth="1"/>
    <col min="15832" max="15841" width="2.42578125" style="98" customWidth="1"/>
    <col min="15842" max="15842" width="3.5703125" style="98" customWidth="1"/>
    <col min="15843" max="15843" width="3.42578125" style="98" customWidth="1"/>
    <col min="15844" max="15846" width="2.42578125" style="98" customWidth="1"/>
    <col min="15847" max="15848" width="1.5703125" style="98" customWidth="1"/>
    <col min="15849" max="15853" width="2.42578125" style="98" customWidth="1"/>
    <col min="15854" max="15854" width="3.140625" style="98" customWidth="1"/>
    <col min="15855" max="15855" width="2.42578125" style="98" customWidth="1"/>
    <col min="15856" max="15856" width="0.42578125" style="98" customWidth="1"/>
    <col min="15857" max="16071" width="2.5703125" style="98"/>
    <col min="16072" max="16072" width="0.85546875" style="98" customWidth="1"/>
    <col min="16073" max="16073" width="1" style="98" customWidth="1"/>
    <col min="16074" max="16074" width="2.42578125" style="98" customWidth="1"/>
    <col min="16075" max="16075" width="3.140625" style="98" customWidth="1"/>
    <col min="16076" max="16086" width="2.42578125" style="98" customWidth="1"/>
    <col min="16087" max="16087" width="2" style="98" customWidth="1"/>
    <col min="16088" max="16097" width="2.42578125" style="98" customWidth="1"/>
    <col min="16098" max="16098" width="3.5703125" style="98" customWidth="1"/>
    <col min="16099" max="16099" width="3.42578125" style="98" customWidth="1"/>
    <col min="16100" max="16102" width="2.42578125" style="98" customWidth="1"/>
    <col min="16103" max="16104" width="1.5703125" style="98" customWidth="1"/>
    <col min="16105" max="16109" width="2.42578125" style="98" customWidth="1"/>
    <col min="16110" max="16110" width="3.140625" style="98" customWidth="1"/>
    <col min="16111" max="16111" width="2.42578125" style="98" customWidth="1"/>
    <col min="16112" max="16112" width="0.42578125" style="98" customWidth="1"/>
    <col min="16113" max="16384" width="2.5703125" style="98"/>
  </cols>
  <sheetData>
    <row r="1" spans="1:30" ht="12" customHeight="1" x14ac:dyDescent="0.25"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</row>
    <row r="2" spans="1:30" ht="17.45" customHeight="1" x14ac:dyDescent="0.3">
      <c r="D2" s="112"/>
      <c r="E2" s="112"/>
      <c r="F2" s="112"/>
      <c r="G2" s="112"/>
      <c r="H2" s="441" t="s">
        <v>90</v>
      </c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441"/>
      <c r="T2" s="441"/>
      <c r="U2" s="441"/>
      <c r="V2" s="441"/>
      <c r="W2" s="441"/>
      <c r="X2" s="441"/>
      <c r="Y2" s="441"/>
      <c r="Z2" s="441"/>
      <c r="AA2" s="441"/>
      <c r="AB2" s="441"/>
      <c r="AC2" s="441"/>
    </row>
    <row r="3" spans="1:30" ht="15" customHeight="1" x14ac:dyDescent="0.25">
      <c r="G3" s="101"/>
      <c r="H3" s="10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</row>
    <row r="4" spans="1:30" ht="12" customHeight="1" x14ac:dyDescent="0.25">
      <c r="G4" s="101"/>
      <c r="H4" s="444" t="str">
        <f>CSN!H12</f>
        <v>AMAZON NAVAL LTDA</v>
      </c>
      <c r="I4" s="444"/>
      <c r="J4" s="444"/>
      <c r="K4" s="444"/>
      <c r="L4" s="444"/>
      <c r="M4" s="444"/>
      <c r="N4" s="444"/>
      <c r="O4" s="444"/>
      <c r="P4" s="444"/>
      <c r="Q4" s="444"/>
      <c r="R4" s="444"/>
      <c r="S4" s="93"/>
      <c r="T4" s="93"/>
      <c r="U4" s="443" t="str">
        <f>CONCATENATE('Dados de Entrada'!B50,'Dados de Entrada'!C50,"/",'Dados de Entrada'!D50)</f>
        <v xml:space="preserve"> AM-REL-V:1/26</v>
      </c>
      <c r="V4" s="443"/>
      <c r="W4" s="443"/>
      <c r="X4" s="443"/>
      <c r="Y4" s="443"/>
      <c r="Z4" s="443"/>
      <c r="AA4" s="443"/>
      <c r="AB4" s="443"/>
      <c r="AC4" s="443"/>
    </row>
    <row r="5" spans="1:30" ht="12" customHeight="1" x14ac:dyDescent="0.25"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</row>
    <row r="6" spans="1:30" ht="15" customHeight="1" x14ac:dyDescent="0.25">
      <c r="E6" s="93"/>
      <c r="F6" s="93"/>
      <c r="G6" s="93"/>
      <c r="H6" s="407" t="s">
        <v>92</v>
      </c>
      <c r="I6" s="407"/>
      <c r="J6" s="407"/>
      <c r="K6" s="407"/>
      <c r="L6" s="407"/>
      <c r="M6" s="407"/>
      <c r="N6" s="407"/>
      <c r="O6" s="407"/>
      <c r="P6" s="407"/>
      <c r="Q6" s="407"/>
      <c r="R6" s="407"/>
      <c r="S6" s="407"/>
      <c r="T6" s="407"/>
      <c r="U6" s="407"/>
      <c r="V6" s="407"/>
      <c r="W6" s="407"/>
      <c r="X6" s="407"/>
      <c r="Y6" s="407"/>
      <c r="Z6" s="407"/>
      <c r="AA6" s="407"/>
      <c r="AB6" s="407"/>
      <c r="AC6" s="407"/>
    </row>
    <row r="7" spans="1:30" ht="12" customHeight="1" x14ac:dyDescent="0.25">
      <c r="D7" s="93"/>
      <c r="E7" s="93"/>
      <c r="F7" s="93"/>
      <c r="G7" s="93"/>
      <c r="H7" s="442" t="str">
        <f>'Dados de Entrada'!$C$7</f>
        <v>BJ</v>
      </c>
      <c r="I7" s="442"/>
      <c r="J7" s="442"/>
      <c r="K7" s="442"/>
      <c r="L7" s="442"/>
      <c r="M7" s="442"/>
      <c r="N7" s="442"/>
      <c r="O7" s="442"/>
      <c r="P7" s="442"/>
      <c r="Q7" s="442"/>
      <c r="R7" s="442"/>
      <c r="S7" s="442"/>
      <c r="T7" s="442"/>
      <c r="U7" s="442"/>
      <c r="V7" s="442"/>
      <c r="W7" s="442"/>
      <c r="X7" s="442"/>
      <c r="Y7" s="442"/>
      <c r="Z7" s="442"/>
      <c r="AA7" s="442"/>
      <c r="AB7" s="442"/>
      <c r="AC7" s="442"/>
    </row>
    <row r="8" spans="1:30" ht="12" customHeight="1" x14ac:dyDescent="0.25">
      <c r="H8" s="442"/>
      <c r="I8" s="442"/>
      <c r="J8" s="442"/>
      <c r="K8" s="442"/>
      <c r="L8" s="442"/>
      <c r="M8" s="442"/>
      <c r="N8" s="442"/>
      <c r="O8" s="442"/>
      <c r="P8" s="442"/>
      <c r="Q8" s="442"/>
      <c r="R8" s="442"/>
      <c r="S8" s="442"/>
      <c r="T8" s="442"/>
      <c r="U8" s="442"/>
      <c r="V8" s="442"/>
      <c r="W8" s="442"/>
      <c r="X8" s="442"/>
      <c r="Y8" s="442"/>
      <c r="Z8" s="442"/>
      <c r="AA8" s="442"/>
      <c r="AB8" s="442"/>
      <c r="AC8" s="442"/>
    </row>
    <row r="9" spans="1:30" ht="12" customHeight="1" x14ac:dyDescent="0.25"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</row>
    <row r="10" spans="1:30" ht="12" customHeight="1" x14ac:dyDescent="0.25">
      <c r="B10" s="437" t="s">
        <v>93</v>
      </c>
      <c r="C10" s="437"/>
      <c r="D10" s="437"/>
      <c r="E10" s="437"/>
      <c r="F10" s="437"/>
      <c r="G10" s="437"/>
      <c r="H10" s="437"/>
      <c r="I10" s="438" t="str">
        <f>'Dados de Entrada'!C8</f>
        <v>KLEDSON LUIS DOS SANTOS PEREIRA</v>
      </c>
      <c r="J10" s="438"/>
      <c r="K10" s="438"/>
      <c r="L10" s="438"/>
      <c r="M10" s="438"/>
      <c r="N10" s="438"/>
      <c r="O10" s="438"/>
      <c r="P10" s="438"/>
      <c r="Q10" s="438"/>
      <c r="R10" s="438"/>
      <c r="S10" s="438"/>
      <c r="T10" s="438"/>
      <c r="U10" s="438"/>
      <c r="V10" s="438"/>
      <c r="W10" s="438"/>
      <c r="X10" s="438"/>
      <c r="Y10" s="438"/>
      <c r="Z10" s="438"/>
      <c r="AA10" s="438"/>
      <c r="AB10" s="438"/>
      <c r="AC10" s="438"/>
    </row>
    <row r="11" spans="1:30" ht="12" customHeight="1" x14ac:dyDescent="0.25">
      <c r="B11" s="437" t="s">
        <v>94</v>
      </c>
      <c r="C11" s="437"/>
      <c r="D11" s="437"/>
      <c r="E11" s="437"/>
      <c r="F11" s="437"/>
      <c r="G11" s="437"/>
      <c r="H11" s="437"/>
      <c r="I11" s="438" t="str">
        <f>'Dados de Entrada'!C16</f>
        <v>Carga Geral</v>
      </c>
      <c r="J11" s="438"/>
      <c r="K11" s="438"/>
      <c r="L11" s="438"/>
      <c r="M11" s="438"/>
      <c r="N11" s="438"/>
      <c r="O11" s="438"/>
      <c r="P11" s="438"/>
      <c r="Q11" s="438"/>
      <c r="R11" s="438"/>
      <c r="S11" s="438"/>
      <c r="T11" s="438"/>
      <c r="U11" s="438"/>
      <c r="V11" s="438"/>
      <c r="W11" s="438"/>
      <c r="X11" s="438"/>
      <c r="Y11" s="438"/>
      <c r="Z11" s="438"/>
      <c r="AA11" s="438"/>
      <c r="AB11" s="438"/>
      <c r="AC11" s="438"/>
    </row>
    <row r="12" spans="1:30" ht="12" customHeight="1" x14ac:dyDescent="0.25">
      <c r="B12" s="437" t="s">
        <v>162</v>
      </c>
      <c r="C12" s="437"/>
      <c r="D12" s="437"/>
      <c r="E12" s="437"/>
      <c r="F12" s="437"/>
      <c r="G12" s="437"/>
      <c r="H12" s="437"/>
      <c r="I12" s="438" t="str">
        <f>'Dados de Entrada'!C9</f>
        <v>Não Fornecido</v>
      </c>
      <c r="J12" s="438"/>
      <c r="K12" s="438"/>
      <c r="L12" s="438"/>
      <c r="M12" s="438"/>
      <c r="N12" s="438"/>
      <c r="O12" s="438"/>
      <c r="P12" s="438"/>
      <c r="Q12" s="438"/>
      <c r="R12" s="438"/>
      <c r="S12" s="438"/>
      <c r="T12" s="438"/>
      <c r="U12" s="438"/>
      <c r="V12" s="438"/>
      <c r="W12" s="438"/>
      <c r="X12" s="438"/>
      <c r="Y12" s="438"/>
      <c r="Z12" s="438"/>
      <c r="AA12" s="438"/>
      <c r="AB12" s="438"/>
      <c r="AC12" s="438"/>
    </row>
    <row r="13" spans="1:30" ht="12" customHeight="1" thickBot="1" x14ac:dyDescent="0.3">
      <c r="A13" s="103"/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</row>
    <row r="14" spans="1:30" ht="6" customHeight="1" x14ac:dyDescent="0.25"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86"/>
      <c r="T14" s="86"/>
      <c r="U14" s="86"/>
      <c r="V14" s="86"/>
      <c r="W14" s="86"/>
      <c r="X14" s="86"/>
      <c r="Y14" s="86"/>
      <c r="Z14" s="86"/>
    </row>
    <row r="15" spans="1:30" ht="10.5" customHeight="1" x14ac:dyDescent="0.25">
      <c r="B15" s="439" t="s">
        <v>95</v>
      </c>
      <c r="C15" s="439"/>
      <c r="D15" s="439"/>
      <c r="E15" s="439"/>
      <c r="F15" s="439"/>
      <c r="G15" s="439"/>
      <c r="H15" s="439"/>
      <c r="I15" s="439"/>
      <c r="J15" s="439"/>
      <c r="K15" s="439"/>
      <c r="L15" s="43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  <c r="Z15" s="439"/>
      <c r="AA15" s="439"/>
    </row>
    <row r="16" spans="1:30" ht="10.5" customHeight="1" x14ac:dyDescent="0.25">
      <c r="B16" s="439"/>
      <c r="C16" s="439"/>
      <c r="D16" s="439"/>
      <c r="E16" s="439"/>
      <c r="F16" s="439"/>
      <c r="G16" s="439"/>
      <c r="H16" s="439"/>
      <c r="I16" s="439"/>
      <c r="J16" s="439"/>
      <c r="K16" s="439"/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  <c r="Z16" s="439"/>
      <c r="AA16" s="439"/>
    </row>
    <row r="17" spans="1:30" ht="14.25" customHeight="1" x14ac:dyDescent="0.25">
      <c r="B17" s="438" t="s">
        <v>96</v>
      </c>
      <c r="C17" s="438"/>
      <c r="D17" s="436" t="s">
        <v>97</v>
      </c>
      <c r="E17" s="436"/>
      <c r="F17" s="436"/>
      <c r="G17" s="436"/>
      <c r="H17" s="436"/>
      <c r="I17" s="436"/>
      <c r="J17" s="436"/>
      <c r="K17" s="436"/>
      <c r="L17" s="435">
        <f>'Dados de Entrada'!C22</f>
        <v>18.559999999999999</v>
      </c>
      <c r="M17" s="435"/>
      <c r="N17" s="435"/>
      <c r="O17" s="104" t="s">
        <v>99</v>
      </c>
      <c r="P17" s="105"/>
      <c r="Q17" s="113"/>
      <c r="R17" s="113"/>
      <c r="S17" s="113"/>
      <c r="T17" s="113"/>
      <c r="U17" s="106"/>
      <c r="V17" s="106"/>
      <c r="W17" s="106"/>
      <c r="X17" s="86"/>
      <c r="Y17" s="86"/>
      <c r="Z17" s="86"/>
    </row>
    <row r="18" spans="1:30" ht="15.75" customHeight="1" x14ac:dyDescent="0.25">
      <c r="B18" s="438" t="s">
        <v>100</v>
      </c>
      <c r="C18" s="438"/>
      <c r="D18" s="436" t="s">
        <v>102</v>
      </c>
      <c r="E18" s="436"/>
      <c r="F18" s="436"/>
      <c r="G18" s="436"/>
      <c r="H18" s="436"/>
      <c r="I18" s="436"/>
      <c r="J18" s="436"/>
      <c r="K18" s="436"/>
      <c r="L18" s="435">
        <f>'Dados de Entrada'!C26</f>
        <v>3.9</v>
      </c>
      <c r="M18" s="435"/>
      <c r="N18" s="435"/>
      <c r="O18" s="104" t="s">
        <v>99</v>
      </c>
      <c r="P18" s="105"/>
      <c r="Q18" s="440"/>
      <c r="R18" s="440"/>
      <c r="S18" s="440"/>
      <c r="T18" s="440"/>
      <c r="U18" s="106"/>
      <c r="V18" s="106"/>
      <c r="W18" s="106"/>
    </row>
    <row r="19" spans="1:30" ht="15.75" customHeight="1" x14ac:dyDescent="0.25">
      <c r="B19" s="438" t="s">
        <v>101</v>
      </c>
      <c r="C19" s="438"/>
      <c r="D19" s="436" t="s">
        <v>103</v>
      </c>
      <c r="E19" s="436"/>
      <c r="F19" s="436"/>
      <c r="G19" s="436"/>
      <c r="H19" s="436"/>
      <c r="I19" s="436"/>
      <c r="J19" s="436"/>
      <c r="K19" s="436"/>
      <c r="L19" s="435">
        <f>'Dados de Entrada'!C25</f>
        <v>1.8</v>
      </c>
      <c r="M19" s="435"/>
      <c r="N19" s="435"/>
      <c r="O19" s="104" t="s">
        <v>99</v>
      </c>
      <c r="P19" s="105"/>
      <c r="Q19" s="440"/>
      <c r="R19" s="440"/>
      <c r="S19" s="440"/>
      <c r="T19" s="440"/>
      <c r="U19" s="107"/>
      <c r="V19" s="107"/>
      <c r="W19" s="106"/>
    </row>
    <row r="20" spans="1:30" ht="7.5" customHeight="1" thickBot="1" x14ac:dyDescent="0.3">
      <c r="A20" s="116"/>
      <c r="B20" s="116"/>
      <c r="C20" s="116"/>
      <c r="D20" s="116"/>
      <c r="E20" s="116"/>
      <c r="F20" s="116"/>
      <c r="G20" s="116"/>
      <c r="H20" s="116"/>
      <c r="I20" s="103"/>
      <c r="J20" s="103"/>
      <c r="K20" s="116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</row>
    <row r="21" spans="1:30" ht="24.95" customHeight="1" x14ac:dyDescent="0.25">
      <c r="B21" s="439" t="s">
        <v>106</v>
      </c>
      <c r="C21" s="439"/>
      <c r="D21" s="439"/>
      <c r="E21" s="439"/>
      <c r="F21" s="439"/>
      <c r="G21" s="439"/>
      <c r="H21" s="439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108"/>
    </row>
    <row r="22" spans="1:30" ht="15" customHeight="1" x14ac:dyDescent="0.25">
      <c r="B22" s="115"/>
      <c r="C22" s="115"/>
      <c r="D22" s="458" t="s">
        <v>527</v>
      </c>
      <c r="E22" s="458"/>
      <c r="F22" s="458"/>
      <c r="G22" s="458"/>
      <c r="H22" s="458"/>
      <c r="I22" s="458"/>
      <c r="J22" s="458"/>
      <c r="K22" s="458"/>
      <c r="L22" s="458"/>
      <c r="M22" s="458"/>
      <c r="N22" s="458"/>
      <c r="O22" s="458"/>
      <c r="P22" s="458"/>
      <c r="Q22" s="458"/>
      <c r="R22" s="458"/>
      <c r="S22" s="458"/>
      <c r="T22" s="459"/>
      <c r="U22" s="453">
        <f>'Dados de Entrada'!C45</f>
        <v>45957</v>
      </c>
      <c r="V22" s="453"/>
      <c r="W22" s="453"/>
      <c r="X22" s="453"/>
      <c r="Y22" s="454"/>
      <c r="Z22" s="117"/>
      <c r="AA22" s="117"/>
      <c r="AB22" s="117"/>
      <c r="AC22" s="117"/>
      <c r="AD22" s="117"/>
    </row>
    <row r="23" spans="1:30" ht="15" x14ac:dyDescent="0.25">
      <c r="A23" s="442" t="s">
        <v>158</v>
      </c>
      <c r="B23" s="442"/>
      <c r="C23" s="442"/>
      <c r="D23" s="455" t="s">
        <v>110</v>
      </c>
      <c r="E23" s="456"/>
      <c r="F23" s="456"/>
      <c r="G23" s="456"/>
      <c r="H23" s="456"/>
      <c r="I23" s="456"/>
      <c r="J23" s="456"/>
      <c r="K23" s="456"/>
      <c r="L23" s="456"/>
      <c r="M23" s="456"/>
      <c r="N23" s="456"/>
      <c r="O23" s="456"/>
      <c r="P23" s="456"/>
      <c r="Q23" s="456"/>
      <c r="R23" s="456"/>
      <c r="S23" s="456"/>
      <c r="T23" s="457"/>
      <c r="U23" s="451" t="s">
        <v>108</v>
      </c>
      <c r="V23" s="451"/>
      <c r="W23" s="451"/>
      <c r="X23" s="451"/>
      <c r="Y23" s="451"/>
      <c r="Z23" s="448" t="s">
        <v>159</v>
      </c>
      <c r="AA23" s="449"/>
      <c r="AB23" s="449"/>
      <c r="AC23" s="449"/>
      <c r="AD23" s="450"/>
    </row>
    <row r="24" spans="1:30" s="101" customFormat="1" ht="54.6" customHeight="1" thickBot="1" x14ac:dyDescent="0.3">
      <c r="A24" s="452"/>
      <c r="B24" s="452"/>
      <c r="C24" s="452"/>
      <c r="D24" s="445" t="s">
        <v>529</v>
      </c>
      <c r="E24" s="446"/>
      <c r="F24" s="446"/>
      <c r="G24" s="446"/>
      <c r="H24" s="446"/>
      <c r="I24" s="446"/>
      <c r="J24" s="446"/>
      <c r="K24" s="446"/>
      <c r="L24" s="446"/>
      <c r="M24" s="446"/>
      <c r="N24" s="446"/>
      <c r="O24" s="446"/>
      <c r="P24" s="446"/>
      <c r="Q24" s="446"/>
      <c r="R24" s="446"/>
      <c r="S24" s="446"/>
      <c r="T24" s="447"/>
      <c r="U24" s="445" t="s">
        <v>528</v>
      </c>
      <c r="V24" s="446"/>
      <c r="W24" s="446"/>
      <c r="X24" s="446"/>
      <c r="Y24" s="447"/>
      <c r="Z24" s="460">
        <v>46276</v>
      </c>
      <c r="AA24" s="461"/>
      <c r="AB24" s="461"/>
      <c r="AC24" s="461"/>
      <c r="AD24" s="462"/>
    </row>
    <row r="25" spans="1:30" ht="24.95" customHeight="1" x14ac:dyDescent="0.25">
      <c r="A25" s="109"/>
      <c r="B25" s="463" t="s">
        <v>109</v>
      </c>
      <c r="C25" s="463"/>
      <c r="D25" s="463"/>
      <c r="E25" s="463"/>
      <c r="F25" s="463"/>
      <c r="G25" s="463"/>
      <c r="H25" s="463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109"/>
      <c r="AC25" s="109"/>
      <c r="AD25" s="110"/>
    </row>
    <row r="26" spans="1:30" ht="15" customHeight="1" x14ac:dyDescent="0.25">
      <c r="A26" s="464" t="s">
        <v>107</v>
      </c>
      <c r="B26" s="464"/>
      <c r="C26" s="464"/>
      <c r="D26" s="465" t="s">
        <v>110</v>
      </c>
      <c r="E26" s="466"/>
      <c r="F26" s="466"/>
      <c r="G26" s="466"/>
      <c r="H26" s="466"/>
      <c r="I26" s="466"/>
      <c r="J26" s="466"/>
      <c r="K26" s="466"/>
      <c r="L26" s="466"/>
      <c r="M26" s="466"/>
      <c r="N26" s="466"/>
      <c r="O26" s="466"/>
      <c r="P26" s="466"/>
      <c r="Q26" s="466"/>
      <c r="R26" s="466"/>
      <c r="S26" s="466"/>
      <c r="T26" s="466"/>
      <c r="U26" s="466"/>
      <c r="V26" s="466"/>
      <c r="W26" s="466"/>
      <c r="X26" s="466"/>
      <c r="Y26" s="466"/>
      <c r="Z26" s="466"/>
      <c r="AA26" s="466"/>
      <c r="AB26" s="466"/>
      <c r="AC26" s="466"/>
      <c r="AD26" s="467"/>
    </row>
    <row r="27" spans="1:30" ht="15" customHeight="1" x14ac:dyDescent="0.25">
      <c r="A27" s="483">
        <v>1</v>
      </c>
      <c r="B27" s="471"/>
      <c r="C27" s="472"/>
      <c r="D27" s="482" t="s">
        <v>532</v>
      </c>
      <c r="E27" s="477"/>
      <c r="F27" s="477"/>
      <c r="G27" s="477"/>
      <c r="H27" s="477"/>
      <c r="I27" s="477"/>
      <c r="J27" s="477"/>
      <c r="K27" s="477"/>
      <c r="L27" s="477"/>
      <c r="M27" s="477"/>
      <c r="N27" s="477"/>
      <c r="O27" s="477"/>
      <c r="P27" s="477"/>
      <c r="Q27" s="477"/>
      <c r="R27" s="477"/>
      <c r="S27" s="477"/>
      <c r="T27" s="477"/>
      <c r="U27" s="477"/>
      <c r="V27" s="477"/>
      <c r="W27" s="477"/>
      <c r="X27" s="477"/>
      <c r="Y27" s="477"/>
      <c r="Z27" s="477"/>
      <c r="AA27" s="477"/>
      <c r="AB27" s="477"/>
      <c r="AC27" s="477"/>
      <c r="AD27" s="478"/>
    </row>
    <row r="28" spans="1:30" s="101" customFormat="1" ht="20.100000000000001" customHeight="1" x14ac:dyDescent="0.25">
      <c r="A28" s="473"/>
      <c r="B28" s="474"/>
      <c r="C28" s="475"/>
      <c r="D28" s="479"/>
      <c r="E28" s="480"/>
      <c r="F28" s="480"/>
      <c r="G28" s="480"/>
      <c r="H28" s="480"/>
      <c r="I28" s="480"/>
      <c r="J28" s="480"/>
      <c r="K28" s="480"/>
      <c r="L28" s="480"/>
      <c r="M28" s="480"/>
      <c r="N28" s="480"/>
      <c r="O28" s="480"/>
      <c r="P28" s="480"/>
      <c r="Q28" s="480"/>
      <c r="R28" s="480"/>
      <c r="S28" s="480"/>
      <c r="T28" s="480"/>
      <c r="U28" s="480"/>
      <c r="V28" s="480"/>
      <c r="W28" s="480"/>
      <c r="X28" s="480"/>
      <c r="Y28" s="480"/>
      <c r="Z28" s="480"/>
      <c r="AA28" s="480"/>
      <c r="AB28" s="480"/>
      <c r="AC28" s="480"/>
      <c r="AD28" s="481"/>
    </row>
    <row r="29" spans="1:30" ht="12.95" customHeight="1" x14ac:dyDescent="0.25">
      <c r="A29" s="470" t="s">
        <v>537</v>
      </c>
      <c r="B29" s="471"/>
      <c r="C29" s="472"/>
      <c r="D29" s="476" t="s">
        <v>537</v>
      </c>
      <c r="E29" s="477"/>
      <c r="F29" s="477"/>
      <c r="G29" s="477"/>
      <c r="H29" s="477"/>
      <c r="I29" s="477"/>
      <c r="J29" s="477"/>
      <c r="K29" s="477"/>
      <c r="L29" s="477"/>
      <c r="M29" s="477"/>
      <c r="N29" s="477"/>
      <c r="O29" s="477"/>
      <c r="P29" s="477"/>
      <c r="Q29" s="477"/>
      <c r="R29" s="477"/>
      <c r="S29" s="477"/>
      <c r="T29" s="477"/>
      <c r="U29" s="477"/>
      <c r="V29" s="477"/>
      <c r="W29" s="477"/>
      <c r="X29" s="477"/>
      <c r="Y29" s="477"/>
      <c r="Z29" s="477"/>
      <c r="AA29" s="477"/>
      <c r="AB29" s="477"/>
      <c r="AC29" s="477"/>
      <c r="AD29" s="478"/>
    </row>
    <row r="30" spans="1:30" ht="12.95" customHeight="1" x14ac:dyDescent="0.25">
      <c r="A30" s="473"/>
      <c r="B30" s="474"/>
      <c r="C30" s="475"/>
      <c r="D30" s="479"/>
      <c r="E30" s="480"/>
      <c r="F30" s="480"/>
      <c r="G30" s="480"/>
      <c r="H30" s="480"/>
      <c r="I30" s="480"/>
      <c r="J30" s="480"/>
      <c r="K30" s="480"/>
      <c r="L30" s="480"/>
      <c r="M30" s="480"/>
      <c r="N30" s="480"/>
      <c r="O30" s="480"/>
      <c r="P30" s="480"/>
      <c r="Q30" s="480"/>
      <c r="R30" s="480"/>
      <c r="S30" s="480"/>
      <c r="T30" s="480"/>
      <c r="U30" s="480"/>
      <c r="V30" s="480"/>
      <c r="W30" s="480"/>
      <c r="X30" s="480"/>
      <c r="Y30" s="480"/>
      <c r="Z30" s="480"/>
      <c r="AA30" s="480"/>
      <c r="AB30" s="480"/>
      <c r="AC30" s="480"/>
      <c r="AD30" s="481"/>
    </row>
    <row r="31" spans="1:30" ht="12.95" customHeight="1" x14ac:dyDescent="0.25">
      <c r="B31" s="87"/>
      <c r="C31" s="87"/>
      <c r="D31" s="87"/>
      <c r="E31" s="87"/>
      <c r="F31" s="87"/>
      <c r="G31" s="87"/>
      <c r="H31" s="87"/>
      <c r="I31" s="87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100"/>
    </row>
    <row r="32" spans="1:30" ht="12.95" customHeight="1" x14ac:dyDescent="0.25">
      <c r="B32" s="87"/>
      <c r="C32" s="87"/>
      <c r="D32" s="87"/>
      <c r="E32" s="87"/>
      <c r="F32" s="87"/>
      <c r="G32" s="87"/>
      <c r="H32" s="87"/>
      <c r="I32" s="87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100"/>
    </row>
    <row r="33" spans="2:28" ht="12.95" customHeight="1" x14ac:dyDescent="0.25">
      <c r="B33" s="87"/>
      <c r="C33" s="87"/>
      <c r="D33" s="87"/>
      <c r="E33" s="87"/>
      <c r="F33" s="87"/>
      <c r="G33" s="87"/>
      <c r="H33" s="87"/>
      <c r="I33" s="87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100"/>
    </row>
    <row r="34" spans="2:28" ht="12.95" customHeight="1" x14ac:dyDescent="0.25"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100"/>
    </row>
    <row r="35" spans="2:28" ht="12.95" customHeight="1" x14ac:dyDescent="0.25">
      <c r="B35" s="86"/>
      <c r="C35" s="488">
        <f>'Dados de Entrada'!C51</f>
        <v>46188</v>
      </c>
      <c r="D35" s="488"/>
      <c r="E35" s="488"/>
      <c r="F35" s="488"/>
      <c r="G35" s="488"/>
      <c r="H35" s="488"/>
      <c r="I35" s="488"/>
      <c r="J35" s="488"/>
      <c r="K35" s="488"/>
      <c r="L35" s="488"/>
      <c r="M35" s="488"/>
      <c r="N35" s="488"/>
      <c r="O35" s="488"/>
      <c r="P35" s="488"/>
      <c r="Q35" s="488"/>
      <c r="R35" s="488"/>
      <c r="S35" s="488"/>
      <c r="T35" s="488"/>
      <c r="U35" s="488"/>
      <c r="V35" s="488"/>
      <c r="W35" s="488"/>
      <c r="X35" s="488"/>
      <c r="Y35" s="488"/>
      <c r="Z35" s="488"/>
      <c r="AA35" s="488"/>
      <c r="AB35" s="488"/>
    </row>
    <row r="36" spans="2:28" ht="12.95" customHeight="1" x14ac:dyDescent="0.25">
      <c r="W36" s="86"/>
      <c r="X36" s="86"/>
      <c r="Y36" s="86"/>
      <c r="Z36" s="86"/>
      <c r="AA36" s="86"/>
      <c r="AB36" s="100"/>
    </row>
    <row r="37" spans="2:28" ht="12.95" customHeight="1" x14ac:dyDescent="0.25">
      <c r="W37" s="86"/>
      <c r="X37" s="86"/>
      <c r="Y37" s="86"/>
      <c r="Z37" s="86"/>
      <c r="AA37" s="86"/>
      <c r="AB37" s="100"/>
    </row>
    <row r="38" spans="2:28" ht="12.95" customHeight="1" x14ac:dyDescent="0.25"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</row>
    <row r="39" spans="2:28" ht="12.95" customHeight="1" x14ac:dyDescent="0.25"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</row>
    <row r="40" spans="2:28" ht="12.95" customHeight="1" x14ac:dyDescent="0.25"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</row>
    <row r="41" spans="2:28" ht="12.95" customHeight="1" thickBot="1" x14ac:dyDescent="0.3"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</row>
    <row r="42" spans="2:28" ht="12.95" customHeight="1" x14ac:dyDescent="0.25">
      <c r="B42" s="100"/>
      <c r="C42" s="118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20"/>
    </row>
    <row r="43" spans="2:28" ht="12.95" customHeight="1" x14ac:dyDescent="0.25">
      <c r="B43" s="100"/>
      <c r="C43" s="121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22"/>
    </row>
    <row r="44" spans="2:28" ht="12.95" customHeight="1" x14ac:dyDescent="0.25">
      <c r="B44" s="100"/>
      <c r="C44" s="121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22"/>
    </row>
    <row r="45" spans="2:28" ht="12.95" customHeight="1" x14ac:dyDescent="0.25">
      <c r="B45" s="100"/>
      <c r="C45" s="121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22"/>
    </row>
    <row r="46" spans="2:28" ht="15" customHeight="1" x14ac:dyDescent="0.25">
      <c r="B46" s="100"/>
      <c r="C46" s="121"/>
      <c r="D46" s="100"/>
      <c r="E46" s="100"/>
      <c r="F46" s="100"/>
      <c r="J46" s="484" t="s">
        <v>111</v>
      </c>
      <c r="K46" s="484"/>
      <c r="L46" s="484"/>
      <c r="M46" s="484"/>
      <c r="N46" s="484"/>
      <c r="O46" s="484"/>
      <c r="P46" s="484"/>
      <c r="Q46" s="484"/>
      <c r="R46" s="484"/>
      <c r="S46" s="484"/>
      <c r="T46" s="484"/>
      <c r="U46" s="484"/>
      <c r="AB46" s="122"/>
    </row>
    <row r="47" spans="2:28" ht="15" customHeight="1" x14ac:dyDescent="0.25">
      <c r="C47" s="124"/>
      <c r="J47" s="485" t="s">
        <v>530</v>
      </c>
      <c r="K47" s="485"/>
      <c r="L47" s="485"/>
      <c r="M47" s="485"/>
      <c r="N47" s="485"/>
      <c r="O47" s="485"/>
      <c r="P47" s="485"/>
      <c r="Q47" s="485"/>
      <c r="R47" s="485"/>
      <c r="S47" s="485"/>
      <c r="T47" s="485"/>
      <c r="U47" s="485"/>
      <c r="AB47" s="123"/>
    </row>
    <row r="48" spans="2:28" ht="15" customHeight="1" thickBot="1" x14ac:dyDescent="0.3">
      <c r="C48" s="125"/>
      <c r="D48" s="103"/>
      <c r="E48" s="103"/>
      <c r="F48" s="103"/>
      <c r="G48" s="103"/>
      <c r="H48" s="103"/>
      <c r="I48" s="126"/>
      <c r="J48" s="486" t="s">
        <v>531</v>
      </c>
      <c r="K48" s="487"/>
      <c r="L48" s="487"/>
      <c r="M48" s="487"/>
      <c r="N48" s="487"/>
      <c r="O48" s="487"/>
      <c r="P48" s="487"/>
      <c r="Q48" s="487"/>
      <c r="R48" s="487"/>
      <c r="S48" s="487"/>
      <c r="T48" s="487"/>
      <c r="U48" s="487"/>
      <c r="V48" s="103"/>
      <c r="W48" s="103"/>
      <c r="X48" s="103"/>
      <c r="Y48" s="103"/>
      <c r="Z48" s="103"/>
      <c r="AA48" s="103"/>
      <c r="AB48" s="127"/>
    </row>
    <row r="49" spans="9:23" ht="15" customHeight="1" x14ac:dyDescent="0.25">
      <c r="I49" s="11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</row>
    <row r="50" spans="9:23" ht="15" customHeight="1" x14ac:dyDescent="0.25">
      <c r="I50" s="468"/>
      <c r="J50" s="468"/>
      <c r="K50" s="468"/>
      <c r="L50" s="468"/>
      <c r="M50" s="468"/>
      <c r="N50" s="468"/>
      <c r="O50" s="468"/>
      <c r="P50" s="468"/>
      <c r="Q50" s="468"/>
      <c r="R50" s="468"/>
      <c r="S50" s="468"/>
      <c r="T50" s="468"/>
      <c r="U50" s="468"/>
      <c r="V50" s="468"/>
    </row>
    <row r="51" spans="9:23" ht="15" customHeight="1" x14ac:dyDescent="0.25">
      <c r="I51" s="469"/>
      <c r="J51" s="469"/>
      <c r="K51" s="469"/>
      <c r="L51" s="469"/>
      <c r="M51" s="469"/>
      <c r="N51" s="469"/>
      <c r="O51" s="469"/>
      <c r="P51" s="469"/>
      <c r="Q51" s="469"/>
      <c r="R51" s="469"/>
      <c r="S51" s="469"/>
      <c r="T51" s="469"/>
      <c r="U51" s="469"/>
      <c r="V51" s="469"/>
      <c r="W51" s="93"/>
    </row>
    <row r="52" spans="9:23" ht="12.95" customHeight="1" x14ac:dyDescent="0.25">
      <c r="I52" s="468"/>
      <c r="J52" s="468"/>
      <c r="K52" s="468"/>
      <c r="L52" s="468"/>
      <c r="M52" s="468"/>
      <c r="N52" s="468"/>
      <c r="O52" s="468"/>
      <c r="P52" s="468"/>
      <c r="Q52" s="468"/>
      <c r="R52" s="468"/>
      <c r="S52" s="468"/>
      <c r="T52" s="468"/>
      <c r="U52" s="468"/>
      <c r="V52" s="468"/>
    </row>
    <row r="57" spans="9:23" ht="9.75" customHeight="1" x14ac:dyDescent="0.25"/>
    <row r="63" spans="9:23" ht="8.25" customHeight="1" x14ac:dyDescent="0.25"/>
    <row r="64" spans="9:23" ht="6.75" customHeight="1" x14ac:dyDescent="0.25"/>
    <row r="66" ht="6" customHeight="1" x14ac:dyDescent="0.25"/>
  </sheetData>
  <mergeCells count="48">
    <mergeCell ref="I52:V52"/>
    <mergeCell ref="J46:U46"/>
    <mergeCell ref="J47:U47"/>
    <mergeCell ref="J48:U48"/>
    <mergeCell ref="C35:AB35"/>
    <mergeCell ref="B25:H25"/>
    <mergeCell ref="A26:C26"/>
    <mergeCell ref="D26:AD26"/>
    <mergeCell ref="I50:V50"/>
    <mergeCell ref="I51:V51"/>
    <mergeCell ref="A29:C30"/>
    <mergeCell ref="D29:AD30"/>
    <mergeCell ref="D27:AD28"/>
    <mergeCell ref="A27:C28"/>
    <mergeCell ref="B21:H21"/>
    <mergeCell ref="D24:T24"/>
    <mergeCell ref="Z23:AD23"/>
    <mergeCell ref="A23:C23"/>
    <mergeCell ref="U23:Y23"/>
    <mergeCell ref="A24:C24"/>
    <mergeCell ref="U24:Y24"/>
    <mergeCell ref="U22:Y22"/>
    <mergeCell ref="D23:T23"/>
    <mergeCell ref="D22:T22"/>
    <mergeCell ref="Z24:AD24"/>
    <mergeCell ref="H2:AC2"/>
    <mergeCell ref="H6:AC6"/>
    <mergeCell ref="H7:AC8"/>
    <mergeCell ref="B11:H11"/>
    <mergeCell ref="I11:AC11"/>
    <mergeCell ref="B10:H10"/>
    <mergeCell ref="I10:AC10"/>
    <mergeCell ref="U4:AC4"/>
    <mergeCell ref="H4:R4"/>
    <mergeCell ref="L18:N18"/>
    <mergeCell ref="D19:K19"/>
    <mergeCell ref="L19:N19"/>
    <mergeCell ref="B12:H12"/>
    <mergeCell ref="I12:AC12"/>
    <mergeCell ref="B15:AA16"/>
    <mergeCell ref="B17:C17"/>
    <mergeCell ref="D17:K17"/>
    <mergeCell ref="L17:N17"/>
    <mergeCell ref="B18:C18"/>
    <mergeCell ref="Q18:T18"/>
    <mergeCell ref="B19:C19"/>
    <mergeCell ref="Q19:T19"/>
    <mergeCell ref="D18:K18"/>
  </mergeCells>
  <printOptions horizontalCentered="1"/>
  <pageMargins left="0.59055118110236227" right="0.59055118110236227" top="0.39370078740157483" bottom="0.78740157480314965" header="0.51181102362204722" footer="0.51181102362204722"/>
  <pageSetup paperSize="9" orientation="portrait" horizontalDpi="300" verticalDpi="300" r:id="rId1"/>
  <headerFooter alignWithMargins="0">
    <oddFooter>&amp;R&amp;P / &amp;N</oddFooter>
  </headerFooter>
  <rowBreaks count="1" manualBreakCount="1">
    <brk id="32" max="29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0"/>
  <sheetViews>
    <sheetView showGridLines="0" view="pageBreakPreview" topLeftCell="A140" zoomScaleSheetLayoutView="100" workbookViewId="0">
      <selection activeCell="L152" sqref="L152"/>
    </sheetView>
  </sheetViews>
  <sheetFormatPr defaultColWidth="9.140625" defaultRowHeight="12.75" x14ac:dyDescent="0.2"/>
  <cols>
    <col min="1" max="1" width="3.42578125" style="84" customWidth="1"/>
    <col min="2" max="2" width="10.5703125" style="84" customWidth="1"/>
    <col min="3" max="3" width="13.85546875" style="84" customWidth="1"/>
    <col min="4" max="4" width="14.5703125" style="84" bestFit="1" customWidth="1"/>
    <col min="5" max="5" width="13.140625" style="84" customWidth="1"/>
    <col min="6" max="6" width="2.42578125" style="84" customWidth="1"/>
    <col min="7" max="7" width="12.5703125" style="84" customWidth="1"/>
    <col min="8" max="8" width="3.140625" style="84" customWidth="1"/>
    <col min="9" max="9" width="12.140625" style="84" customWidth="1"/>
    <col min="10" max="10" width="14.42578125" style="84" customWidth="1"/>
    <col min="11" max="243" width="9.140625" style="84"/>
    <col min="244" max="244" width="3.42578125" style="84" customWidth="1"/>
    <col min="245" max="245" width="10.5703125" style="84" customWidth="1"/>
    <col min="246" max="246" width="13.85546875" style="84" customWidth="1"/>
    <col min="247" max="247" width="14.5703125" style="84" bestFit="1" customWidth="1"/>
    <col min="248" max="248" width="13.140625" style="84" customWidth="1"/>
    <col min="249" max="249" width="2.42578125" style="84" customWidth="1"/>
    <col min="250" max="250" width="12.5703125" style="84" customWidth="1"/>
    <col min="251" max="251" width="3.140625" style="84" customWidth="1"/>
    <col min="252" max="252" width="12.140625" style="84" customWidth="1"/>
    <col min="253" max="253" width="14.42578125" style="84" customWidth="1"/>
    <col min="254" max="254" width="9.42578125" style="84" bestFit="1" customWidth="1"/>
    <col min="255" max="255" width="5" style="84" customWidth="1"/>
    <col min="256" max="256" width="2" style="84" customWidth="1"/>
    <col min="257" max="258" width="9.140625" style="84"/>
    <col min="259" max="259" width="13.85546875" style="84" customWidth="1"/>
    <col min="260" max="260" width="9.140625" style="84"/>
    <col min="261" max="261" width="1.5703125" style="84" customWidth="1"/>
    <col min="262" max="499" width="9.140625" style="84"/>
    <col min="500" max="500" width="3.42578125" style="84" customWidth="1"/>
    <col min="501" max="501" width="10.5703125" style="84" customWidth="1"/>
    <col min="502" max="502" width="13.85546875" style="84" customWidth="1"/>
    <col min="503" max="503" width="14.5703125" style="84" bestFit="1" customWidth="1"/>
    <col min="504" max="504" width="13.140625" style="84" customWidth="1"/>
    <col min="505" max="505" width="2.42578125" style="84" customWidth="1"/>
    <col min="506" max="506" width="12.5703125" style="84" customWidth="1"/>
    <col min="507" max="507" width="3.140625" style="84" customWidth="1"/>
    <col min="508" max="508" width="12.140625" style="84" customWidth="1"/>
    <col min="509" max="509" width="14.42578125" style="84" customWidth="1"/>
    <col min="510" max="510" width="9.42578125" style="84" bestFit="1" customWidth="1"/>
    <col min="511" max="511" width="5" style="84" customWidth="1"/>
    <col min="512" max="512" width="2" style="84" customWidth="1"/>
    <col min="513" max="514" width="9.140625" style="84"/>
    <col min="515" max="515" width="13.85546875" style="84" customWidth="1"/>
    <col min="516" max="516" width="9.140625" style="84"/>
    <col min="517" max="517" width="1.5703125" style="84" customWidth="1"/>
    <col min="518" max="755" width="9.140625" style="84"/>
    <col min="756" max="756" width="3.42578125" style="84" customWidth="1"/>
    <col min="757" max="757" width="10.5703125" style="84" customWidth="1"/>
    <col min="758" max="758" width="13.85546875" style="84" customWidth="1"/>
    <col min="759" max="759" width="14.5703125" style="84" bestFit="1" customWidth="1"/>
    <col min="760" max="760" width="13.140625" style="84" customWidth="1"/>
    <col min="761" max="761" width="2.42578125" style="84" customWidth="1"/>
    <col min="762" max="762" width="12.5703125" style="84" customWidth="1"/>
    <col min="763" max="763" width="3.140625" style="84" customWidth="1"/>
    <col min="764" max="764" width="12.140625" style="84" customWidth="1"/>
    <col min="765" max="765" width="14.42578125" style="84" customWidth="1"/>
    <col min="766" max="766" width="9.42578125" style="84" bestFit="1" customWidth="1"/>
    <col min="767" max="767" width="5" style="84" customWidth="1"/>
    <col min="768" max="768" width="2" style="84" customWidth="1"/>
    <col min="769" max="770" width="9.140625" style="84"/>
    <col min="771" max="771" width="13.85546875" style="84" customWidth="1"/>
    <col min="772" max="772" width="9.140625" style="84"/>
    <col min="773" max="773" width="1.5703125" style="84" customWidth="1"/>
    <col min="774" max="1011" width="9.140625" style="84"/>
    <col min="1012" max="1012" width="3.42578125" style="84" customWidth="1"/>
    <col min="1013" max="1013" width="10.5703125" style="84" customWidth="1"/>
    <col min="1014" max="1014" width="13.85546875" style="84" customWidth="1"/>
    <col min="1015" max="1015" width="14.5703125" style="84" bestFit="1" customWidth="1"/>
    <col min="1016" max="1016" width="13.140625" style="84" customWidth="1"/>
    <col min="1017" max="1017" width="2.42578125" style="84" customWidth="1"/>
    <col min="1018" max="1018" width="12.5703125" style="84" customWidth="1"/>
    <col min="1019" max="1019" width="3.140625" style="84" customWidth="1"/>
    <col min="1020" max="1020" width="12.140625" style="84" customWidth="1"/>
    <col min="1021" max="1021" width="14.42578125" style="84" customWidth="1"/>
    <col min="1022" max="1022" width="9.42578125" style="84" bestFit="1" customWidth="1"/>
    <col min="1023" max="1023" width="5" style="84" customWidth="1"/>
    <col min="1024" max="1024" width="2" style="84" customWidth="1"/>
    <col min="1025" max="1026" width="9.140625" style="84"/>
    <col min="1027" max="1027" width="13.85546875" style="84" customWidth="1"/>
    <col min="1028" max="1028" width="9.140625" style="84"/>
    <col min="1029" max="1029" width="1.5703125" style="84" customWidth="1"/>
    <col min="1030" max="1267" width="9.140625" style="84"/>
    <col min="1268" max="1268" width="3.42578125" style="84" customWidth="1"/>
    <col min="1269" max="1269" width="10.5703125" style="84" customWidth="1"/>
    <col min="1270" max="1270" width="13.85546875" style="84" customWidth="1"/>
    <col min="1271" max="1271" width="14.5703125" style="84" bestFit="1" customWidth="1"/>
    <col min="1272" max="1272" width="13.140625" style="84" customWidth="1"/>
    <col min="1273" max="1273" width="2.42578125" style="84" customWidth="1"/>
    <col min="1274" max="1274" width="12.5703125" style="84" customWidth="1"/>
    <col min="1275" max="1275" width="3.140625" style="84" customWidth="1"/>
    <col min="1276" max="1276" width="12.140625" style="84" customWidth="1"/>
    <col min="1277" max="1277" width="14.42578125" style="84" customWidth="1"/>
    <col min="1278" max="1278" width="9.42578125" style="84" bestFit="1" customWidth="1"/>
    <col min="1279" max="1279" width="5" style="84" customWidth="1"/>
    <col min="1280" max="1280" width="2" style="84" customWidth="1"/>
    <col min="1281" max="1282" width="9.140625" style="84"/>
    <col min="1283" max="1283" width="13.85546875" style="84" customWidth="1"/>
    <col min="1284" max="1284" width="9.140625" style="84"/>
    <col min="1285" max="1285" width="1.5703125" style="84" customWidth="1"/>
    <col min="1286" max="1523" width="9.140625" style="84"/>
    <col min="1524" max="1524" width="3.42578125" style="84" customWidth="1"/>
    <col min="1525" max="1525" width="10.5703125" style="84" customWidth="1"/>
    <col min="1526" max="1526" width="13.85546875" style="84" customWidth="1"/>
    <col min="1527" max="1527" width="14.5703125" style="84" bestFit="1" customWidth="1"/>
    <col min="1528" max="1528" width="13.140625" style="84" customWidth="1"/>
    <col min="1529" max="1529" width="2.42578125" style="84" customWidth="1"/>
    <col min="1530" max="1530" width="12.5703125" style="84" customWidth="1"/>
    <col min="1531" max="1531" width="3.140625" style="84" customWidth="1"/>
    <col min="1532" max="1532" width="12.140625" style="84" customWidth="1"/>
    <col min="1533" max="1533" width="14.42578125" style="84" customWidth="1"/>
    <col min="1534" max="1534" width="9.42578125" style="84" bestFit="1" customWidth="1"/>
    <col min="1535" max="1535" width="5" style="84" customWidth="1"/>
    <col min="1536" max="1536" width="2" style="84" customWidth="1"/>
    <col min="1537" max="1538" width="9.140625" style="84"/>
    <col min="1539" max="1539" width="13.85546875" style="84" customWidth="1"/>
    <col min="1540" max="1540" width="9.140625" style="84"/>
    <col min="1541" max="1541" width="1.5703125" style="84" customWidth="1"/>
    <col min="1542" max="1779" width="9.140625" style="84"/>
    <col min="1780" max="1780" width="3.42578125" style="84" customWidth="1"/>
    <col min="1781" max="1781" width="10.5703125" style="84" customWidth="1"/>
    <col min="1782" max="1782" width="13.85546875" style="84" customWidth="1"/>
    <col min="1783" max="1783" width="14.5703125" style="84" bestFit="1" customWidth="1"/>
    <col min="1784" max="1784" width="13.140625" style="84" customWidth="1"/>
    <col min="1785" max="1785" width="2.42578125" style="84" customWidth="1"/>
    <col min="1786" max="1786" width="12.5703125" style="84" customWidth="1"/>
    <col min="1787" max="1787" width="3.140625" style="84" customWidth="1"/>
    <col min="1788" max="1788" width="12.140625" style="84" customWidth="1"/>
    <col min="1789" max="1789" width="14.42578125" style="84" customWidth="1"/>
    <col min="1790" max="1790" width="9.42578125" style="84" bestFit="1" customWidth="1"/>
    <col min="1791" max="1791" width="5" style="84" customWidth="1"/>
    <col min="1792" max="1792" width="2" style="84" customWidth="1"/>
    <col min="1793" max="1794" width="9.140625" style="84"/>
    <col min="1795" max="1795" width="13.85546875" style="84" customWidth="1"/>
    <col min="1796" max="1796" width="9.140625" style="84"/>
    <col min="1797" max="1797" width="1.5703125" style="84" customWidth="1"/>
    <col min="1798" max="2035" width="9.140625" style="84"/>
    <col min="2036" max="2036" width="3.42578125" style="84" customWidth="1"/>
    <col min="2037" max="2037" width="10.5703125" style="84" customWidth="1"/>
    <col min="2038" max="2038" width="13.85546875" style="84" customWidth="1"/>
    <col min="2039" max="2039" width="14.5703125" style="84" bestFit="1" customWidth="1"/>
    <col min="2040" max="2040" width="13.140625" style="84" customWidth="1"/>
    <col min="2041" max="2041" width="2.42578125" style="84" customWidth="1"/>
    <col min="2042" max="2042" width="12.5703125" style="84" customWidth="1"/>
    <col min="2043" max="2043" width="3.140625" style="84" customWidth="1"/>
    <col min="2044" max="2044" width="12.140625" style="84" customWidth="1"/>
    <col min="2045" max="2045" width="14.42578125" style="84" customWidth="1"/>
    <col min="2046" max="2046" width="9.42578125" style="84" bestFit="1" customWidth="1"/>
    <col min="2047" max="2047" width="5" style="84" customWidth="1"/>
    <col min="2048" max="2048" width="2" style="84" customWidth="1"/>
    <col min="2049" max="2050" width="9.140625" style="84"/>
    <col min="2051" max="2051" width="13.85546875" style="84" customWidth="1"/>
    <col min="2052" max="2052" width="9.140625" style="84"/>
    <col min="2053" max="2053" width="1.5703125" style="84" customWidth="1"/>
    <col min="2054" max="2291" width="9.140625" style="84"/>
    <col min="2292" max="2292" width="3.42578125" style="84" customWidth="1"/>
    <col min="2293" max="2293" width="10.5703125" style="84" customWidth="1"/>
    <col min="2294" max="2294" width="13.85546875" style="84" customWidth="1"/>
    <col min="2295" max="2295" width="14.5703125" style="84" bestFit="1" customWidth="1"/>
    <col min="2296" max="2296" width="13.140625" style="84" customWidth="1"/>
    <col min="2297" max="2297" width="2.42578125" style="84" customWidth="1"/>
    <col min="2298" max="2298" width="12.5703125" style="84" customWidth="1"/>
    <col min="2299" max="2299" width="3.140625" style="84" customWidth="1"/>
    <col min="2300" max="2300" width="12.140625" style="84" customWidth="1"/>
    <col min="2301" max="2301" width="14.42578125" style="84" customWidth="1"/>
    <col min="2302" max="2302" width="9.42578125" style="84" bestFit="1" customWidth="1"/>
    <col min="2303" max="2303" width="5" style="84" customWidth="1"/>
    <col min="2304" max="2304" width="2" style="84" customWidth="1"/>
    <col min="2305" max="2306" width="9.140625" style="84"/>
    <col min="2307" max="2307" width="13.85546875" style="84" customWidth="1"/>
    <col min="2308" max="2308" width="9.140625" style="84"/>
    <col min="2309" max="2309" width="1.5703125" style="84" customWidth="1"/>
    <col min="2310" max="2547" width="9.140625" style="84"/>
    <col min="2548" max="2548" width="3.42578125" style="84" customWidth="1"/>
    <col min="2549" max="2549" width="10.5703125" style="84" customWidth="1"/>
    <col min="2550" max="2550" width="13.85546875" style="84" customWidth="1"/>
    <col min="2551" max="2551" width="14.5703125" style="84" bestFit="1" customWidth="1"/>
    <col min="2552" max="2552" width="13.140625" style="84" customWidth="1"/>
    <col min="2553" max="2553" width="2.42578125" style="84" customWidth="1"/>
    <col min="2554" max="2554" width="12.5703125" style="84" customWidth="1"/>
    <col min="2555" max="2555" width="3.140625" style="84" customWidth="1"/>
    <col min="2556" max="2556" width="12.140625" style="84" customWidth="1"/>
    <col min="2557" max="2557" width="14.42578125" style="84" customWidth="1"/>
    <col min="2558" max="2558" width="9.42578125" style="84" bestFit="1" customWidth="1"/>
    <col min="2559" max="2559" width="5" style="84" customWidth="1"/>
    <col min="2560" max="2560" width="2" style="84" customWidth="1"/>
    <col min="2561" max="2562" width="9.140625" style="84"/>
    <col min="2563" max="2563" width="13.85546875" style="84" customWidth="1"/>
    <col min="2564" max="2564" width="9.140625" style="84"/>
    <col min="2565" max="2565" width="1.5703125" style="84" customWidth="1"/>
    <col min="2566" max="2803" width="9.140625" style="84"/>
    <col min="2804" max="2804" width="3.42578125" style="84" customWidth="1"/>
    <col min="2805" max="2805" width="10.5703125" style="84" customWidth="1"/>
    <col min="2806" max="2806" width="13.85546875" style="84" customWidth="1"/>
    <col min="2807" max="2807" width="14.5703125" style="84" bestFit="1" customWidth="1"/>
    <col min="2808" max="2808" width="13.140625" style="84" customWidth="1"/>
    <col min="2809" max="2809" width="2.42578125" style="84" customWidth="1"/>
    <col min="2810" max="2810" width="12.5703125" style="84" customWidth="1"/>
    <col min="2811" max="2811" width="3.140625" style="84" customWidth="1"/>
    <col min="2812" max="2812" width="12.140625" style="84" customWidth="1"/>
    <col min="2813" max="2813" width="14.42578125" style="84" customWidth="1"/>
    <col min="2814" max="2814" width="9.42578125" style="84" bestFit="1" customWidth="1"/>
    <col min="2815" max="2815" width="5" style="84" customWidth="1"/>
    <col min="2816" max="2816" width="2" style="84" customWidth="1"/>
    <col min="2817" max="2818" width="9.140625" style="84"/>
    <col min="2819" max="2819" width="13.85546875" style="84" customWidth="1"/>
    <col min="2820" max="2820" width="9.140625" style="84"/>
    <col min="2821" max="2821" width="1.5703125" style="84" customWidth="1"/>
    <col min="2822" max="3059" width="9.140625" style="84"/>
    <col min="3060" max="3060" width="3.42578125" style="84" customWidth="1"/>
    <col min="3061" max="3061" width="10.5703125" style="84" customWidth="1"/>
    <col min="3062" max="3062" width="13.85546875" style="84" customWidth="1"/>
    <col min="3063" max="3063" width="14.5703125" style="84" bestFit="1" customWidth="1"/>
    <col min="3064" max="3064" width="13.140625" style="84" customWidth="1"/>
    <col min="3065" max="3065" width="2.42578125" style="84" customWidth="1"/>
    <col min="3066" max="3066" width="12.5703125" style="84" customWidth="1"/>
    <col min="3067" max="3067" width="3.140625" style="84" customWidth="1"/>
    <col min="3068" max="3068" width="12.140625" style="84" customWidth="1"/>
    <col min="3069" max="3069" width="14.42578125" style="84" customWidth="1"/>
    <col min="3070" max="3070" width="9.42578125" style="84" bestFit="1" customWidth="1"/>
    <col min="3071" max="3071" width="5" style="84" customWidth="1"/>
    <col min="3072" max="3072" width="2" style="84" customWidth="1"/>
    <col min="3073" max="3074" width="9.140625" style="84"/>
    <col min="3075" max="3075" width="13.85546875" style="84" customWidth="1"/>
    <col min="3076" max="3076" width="9.140625" style="84"/>
    <col min="3077" max="3077" width="1.5703125" style="84" customWidth="1"/>
    <col min="3078" max="3315" width="9.140625" style="84"/>
    <col min="3316" max="3316" width="3.42578125" style="84" customWidth="1"/>
    <col min="3317" max="3317" width="10.5703125" style="84" customWidth="1"/>
    <col min="3318" max="3318" width="13.85546875" style="84" customWidth="1"/>
    <col min="3319" max="3319" width="14.5703125" style="84" bestFit="1" customWidth="1"/>
    <col min="3320" max="3320" width="13.140625" style="84" customWidth="1"/>
    <col min="3321" max="3321" width="2.42578125" style="84" customWidth="1"/>
    <col min="3322" max="3322" width="12.5703125" style="84" customWidth="1"/>
    <col min="3323" max="3323" width="3.140625" style="84" customWidth="1"/>
    <col min="3324" max="3324" width="12.140625" style="84" customWidth="1"/>
    <col min="3325" max="3325" width="14.42578125" style="84" customWidth="1"/>
    <col min="3326" max="3326" width="9.42578125" style="84" bestFit="1" customWidth="1"/>
    <col min="3327" max="3327" width="5" style="84" customWidth="1"/>
    <col min="3328" max="3328" width="2" style="84" customWidth="1"/>
    <col min="3329" max="3330" width="9.140625" style="84"/>
    <col min="3331" max="3331" width="13.85546875" style="84" customWidth="1"/>
    <col min="3332" max="3332" width="9.140625" style="84"/>
    <col min="3333" max="3333" width="1.5703125" style="84" customWidth="1"/>
    <col min="3334" max="3571" width="9.140625" style="84"/>
    <col min="3572" max="3572" width="3.42578125" style="84" customWidth="1"/>
    <col min="3573" max="3573" width="10.5703125" style="84" customWidth="1"/>
    <col min="3574" max="3574" width="13.85546875" style="84" customWidth="1"/>
    <col min="3575" max="3575" width="14.5703125" style="84" bestFit="1" customWidth="1"/>
    <col min="3576" max="3576" width="13.140625" style="84" customWidth="1"/>
    <col min="3577" max="3577" width="2.42578125" style="84" customWidth="1"/>
    <col min="3578" max="3578" width="12.5703125" style="84" customWidth="1"/>
    <col min="3579" max="3579" width="3.140625" style="84" customWidth="1"/>
    <col min="3580" max="3580" width="12.140625" style="84" customWidth="1"/>
    <col min="3581" max="3581" width="14.42578125" style="84" customWidth="1"/>
    <col min="3582" max="3582" width="9.42578125" style="84" bestFit="1" customWidth="1"/>
    <col min="3583" max="3583" width="5" style="84" customWidth="1"/>
    <col min="3584" max="3584" width="2" style="84" customWidth="1"/>
    <col min="3585" max="3586" width="9.140625" style="84"/>
    <col min="3587" max="3587" width="13.85546875" style="84" customWidth="1"/>
    <col min="3588" max="3588" width="9.140625" style="84"/>
    <col min="3589" max="3589" width="1.5703125" style="84" customWidth="1"/>
    <col min="3590" max="3827" width="9.140625" style="84"/>
    <col min="3828" max="3828" width="3.42578125" style="84" customWidth="1"/>
    <col min="3829" max="3829" width="10.5703125" style="84" customWidth="1"/>
    <col min="3830" max="3830" width="13.85546875" style="84" customWidth="1"/>
    <col min="3831" max="3831" width="14.5703125" style="84" bestFit="1" customWidth="1"/>
    <col min="3832" max="3832" width="13.140625" style="84" customWidth="1"/>
    <col min="3833" max="3833" width="2.42578125" style="84" customWidth="1"/>
    <col min="3834" max="3834" width="12.5703125" style="84" customWidth="1"/>
    <col min="3835" max="3835" width="3.140625" style="84" customWidth="1"/>
    <col min="3836" max="3836" width="12.140625" style="84" customWidth="1"/>
    <col min="3837" max="3837" width="14.42578125" style="84" customWidth="1"/>
    <col min="3838" max="3838" width="9.42578125" style="84" bestFit="1" customWidth="1"/>
    <col min="3839" max="3839" width="5" style="84" customWidth="1"/>
    <col min="3840" max="3840" width="2" style="84" customWidth="1"/>
    <col min="3841" max="3842" width="9.140625" style="84"/>
    <col min="3843" max="3843" width="13.85546875" style="84" customWidth="1"/>
    <col min="3844" max="3844" width="9.140625" style="84"/>
    <col min="3845" max="3845" width="1.5703125" style="84" customWidth="1"/>
    <col min="3846" max="4083" width="9.140625" style="84"/>
    <col min="4084" max="4084" width="3.42578125" style="84" customWidth="1"/>
    <col min="4085" max="4085" width="10.5703125" style="84" customWidth="1"/>
    <col min="4086" max="4086" width="13.85546875" style="84" customWidth="1"/>
    <col min="4087" max="4087" width="14.5703125" style="84" bestFit="1" customWidth="1"/>
    <col min="4088" max="4088" width="13.140625" style="84" customWidth="1"/>
    <col min="4089" max="4089" width="2.42578125" style="84" customWidth="1"/>
    <col min="4090" max="4090" width="12.5703125" style="84" customWidth="1"/>
    <col min="4091" max="4091" width="3.140625" style="84" customWidth="1"/>
    <col min="4092" max="4092" width="12.140625" style="84" customWidth="1"/>
    <col min="4093" max="4093" width="14.42578125" style="84" customWidth="1"/>
    <col min="4094" max="4094" width="9.42578125" style="84" bestFit="1" customWidth="1"/>
    <col min="4095" max="4095" width="5" style="84" customWidth="1"/>
    <col min="4096" max="4096" width="2" style="84" customWidth="1"/>
    <col min="4097" max="4098" width="9.140625" style="84"/>
    <col min="4099" max="4099" width="13.85546875" style="84" customWidth="1"/>
    <col min="4100" max="4100" width="9.140625" style="84"/>
    <col min="4101" max="4101" width="1.5703125" style="84" customWidth="1"/>
    <col min="4102" max="4339" width="9.140625" style="84"/>
    <col min="4340" max="4340" width="3.42578125" style="84" customWidth="1"/>
    <col min="4341" max="4341" width="10.5703125" style="84" customWidth="1"/>
    <col min="4342" max="4342" width="13.85546875" style="84" customWidth="1"/>
    <col min="4343" max="4343" width="14.5703125" style="84" bestFit="1" customWidth="1"/>
    <col min="4344" max="4344" width="13.140625" style="84" customWidth="1"/>
    <col min="4345" max="4345" width="2.42578125" style="84" customWidth="1"/>
    <col min="4346" max="4346" width="12.5703125" style="84" customWidth="1"/>
    <col min="4347" max="4347" width="3.140625" style="84" customWidth="1"/>
    <col min="4348" max="4348" width="12.140625" style="84" customWidth="1"/>
    <col min="4349" max="4349" width="14.42578125" style="84" customWidth="1"/>
    <col min="4350" max="4350" width="9.42578125" style="84" bestFit="1" customWidth="1"/>
    <col min="4351" max="4351" width="5" style="84" customWidth="1"/>
    <col min="4352" max="4352" width="2" style="84" customWidth="1"/>
    <col min="4353" max="4354" width="9.140625" style="84"/>
    <col min="4355" max="4355" width="13.85546875" style="84" customWidth="1"/>
    <col min="4356" max="4356" width="9.140625" style="84"/>
    <col min="4357" max="4357" width="1.5703125" style="84" customWidth="1"/>
    <col min="4358" max="4595" width="9.140625" style="84"/>
    <col min="4596" max="4596" width="3.42578125" style="84" customWidth="1"/>
    <col min="4597" max="4597" width="10.5703125" style="84" customWidth="1"/>
    <col min="4598" max="4598" width="13.85546875" style="84" customWidth="1"/>
    <col min="4599" max="4599" width="14.5703125" style="84" bestFit="1" customWidth="1"/>
    <col min="4600" max="4600" width="13.140625" style="84" customWidth="1"/>
    <col min="4601" max="4601" width="2.42578125" style="84" customWidth="1"/>
    <col min="4602" max="4602" width="12.5703125" style="84" customWidth="1"/>
    <col min="4603" max="4603" width="3.140625" style="84" customWidth="1"/>
    <col min="4604" max="4604" width="12.140625" style="84" customWidth="1"/>
    <col min="4605" max="4605" width="14.42578125" style="84" customWidth="1"/>
    <col min="4606" max="4606" width="9.42578125" style="84" bestFit="1" customWidth="1"/>
    <col min="4607" max="4607" width="5" style="84" customWidth="1"/>
    <col min="4608" max="4608" width="2" style="84" customWidth="1"/>
    <col min="4609" max="4610" width="9.140625" style="84"/>
    <col min="4611" max="4611" width="13.85546875" style="84" customWidth="1"/>
    <col min="4612" max="4612" width="9.140625" style="84"/>
    <col min="4613" max="4613" width="1.5703125" style="84" customWidth="1"/>
    <col min="4614" max="4851" width="9.140625" style="84"/>
    <col min="4852" max="4852" width="3.42578125" style="84" customWidth="1"/>
    <col min="4853" max="4853" width="10.5703125" style="84" customWidth="1"/>
    <col min="4854" max="4854" width="13.85546875" style="84" customWidth="1"/>
    <col min="4855" max="4855" width="14.5703125" style="84" bestFit="1" customWidth="1"/>
    <col min="4856" max="4856" width="13.140625" style="84" customWidth="1"/>
    <col min="4857" max="4857" width="2.42578125" style="84" customWidth="1"/>
    <col min="4858" max="4858" width="12.5703125" style="84" customWidth="1"/>
    <col min="4859" max="4859" width="3.140625" style="84" customWidth="1"/>
    <col min="4860" max="4860" width="12.140625" style="84" customWidth="1"/>
    <col min="4861" max="4861" width="14.42578125" style="84" customWidth="1"/>
    <col min="4862" max="4862" width="9.42578125" style="84" bestFit="1" customWidth="1"/>
    <col min="4863" max="4863" width="5" style="84" customWidth="1"/>
    <col min="4864" max="4864" width="2" style="84" customWidth="1"/>
    <col min="4865" max="4866" width="9.140625" style="84"/>
    <col min="4867" max="4867" width="13.85546875" style="84" customWidth="1"/>
    <col min="4868" max="4868" width="9.140625" style="84"/>
    <col min="4869" max="4869" width="1.5703125" style="84" customWidth="1"/>
    <col min="4870" max="5107" width="9.140625" style="84"/>
    <col min="5108" max="5108" width="3.42578125" style="84" customWidth="1"/>
    <col min="5109" max="5109" width="10.5703125" style="84" customWidth="1"/>
    <col min="5110" max="5110" width="13.85546875" style="84" customWidth="1"/>
    <col min="5111" max="5111" width="14.5703125" style="84" bestFit="1" customWidth="1"/>
    <col min="5112" max="5112" width="13.140625" style="84" customWidth="1"/>
    <col min="5113" max="5113" width="2.42578125" style="84" customWidth="1"/>
    <col min="5114" max="5114" width="12.5703125" style="84" customWidth="1"/>
    <col min="5115" max="5115" width="3.140625" style="84" customWidth="1"/>
    <col min="5116" max="5116" width="12.140625" style="84" customWidth="1"/>
    <col min="5117" max="5117" width="14.42578125" style="84" customWidth="1"/>
    <col min="5118" max="5118" width="9.42578125" style="84" bestFit="1" customWidth="1"/>
    <col min="5119" max="5119" width="5" style="84" customWidth="1"/>
    <col min="5120" max="5120" width="2" style="84" customWidth="1"/>
    <col min="5121" max="5122" width="9.140625" style="84"/>
    <col min="5123" max="5123" width="13.85546875" style="84" customWidth="1"/>
    <col min="5124" max="5124" width="9.140625" style="84"/>
    <col min="5125" max="5125" width="1.5703125" style="84" customWidth="1"/>
    <col min="5126" max="5363" width="9.140625" style="84"/>
    <col min="5364" max="5364" width="3.42578125" style="84" customWidth="1"/>
    <col min="5365" max="5365" width="10.5703125" style="84" customWidth="1"/>
    <col min="5366" max="5366" width="13.85546875" style="84" customWidth="1"/>
    <col min="5367" max="5367" width="14.5703125" style="84" bestFit="1" customWidth="1"/>
    <col min="5368" max="5368" width="13.140625" style="84" customWidth="1"/>
    <col min="5369" max="5369" width="2.42578125" style="84" customWidth="1"/>
    <col min="5370" max="5370" width="12.5703125" style="84" customWidth="1"/>
    <col min="5371" max="5371" width="3.140625" style="84" customWidth="1"/>
    <col min="5372" max="5372" width="12.140625" style="84" customWidth="1"/>
    <col min="5373" max="5373" width="14.42578125" style="84" customWidth="1"/>
    <col min="5374" max="5374" width="9.42578125" style="84" bestFit="1" customWidth="1"/>
    <col min="5375" max="5375" width="5" style="84" customWidth="1"/>
    <col min="5376" max="5376" width="2" style="84" customWidth="1"/>
    <col min="5377" max="5378" width="9.140625" style="84"/>
    <col min="5379" max="5379" width="13.85546875" style="84" customWidth="1"/>
    <col min="5380" max="5380" width="9.140625" style="84"/>
    <col min="5381" max="5381" width="1.5703125" style="84" customWidth="1"/>
    <col min="5382" max="5619" width="9.140625" style="84"/>
    <col min="5620" max="5620" width="3.42578125" style="84" customWidth="1"/>
    <col min="5621" max="5621" width="10.5703125" style="84" customWidth="1"/>
    <col min="5622" max="5622" width="13.85546875" style="84" customWidth="1"/>
    <col min="5623" max="5623" width="14.5703125" style="84" bestFit="1" customWidth="1"/>
    <col min="5624" max="5624" width="13.140625" style="84" customWidth="1"/>
    <col min="5625" max="5625" width="2.42578125" style="84" customWidth="1"/>
    <col min="5626" max="5626" width="12.5703125" style="84" customWidth="1"/>
    <col min="5627" max="5627" width="3.140625" style="84" customWidth="1"/>
    <col min="5628" max="5628" width="12.140625" style="84" customWidth="1"/>
    <col min="5629" max="5629" width="14.42578125" style="84" customWidth="1"/>
    <col min="5630" max="5630" width="9.42578125" style="84" bestFit="1" customWidth="1"/>
    <col min="5631" max="5631" width="5" style="84" customWidth="1"/>
    <col min="5632" max="5632" width="2" style="84" customWidth="1"/>
    <col min="5633" max="5634" width="9.140625" style="84"/>
    <col min="5635" max="5635" width="13.85546875" style="84" customWidth="1"/>
    <col min="5636" max="5636" width="9.140625" style="84"/>
    <col min="5637" max="5637" width="1.5703125" style="84" customWidth="1"/>
    <col min="5638" max="5875" width="9.140625" style="84"/>
    <col min="5876" max="5876" width="3.42578125" style="84" customWidth="1"/>
    <col min="5877" max="5877" width="10.5703125" style="84" customWidth="1"/>
    <col min="5878" max="5878" width="13.85546875" style="84" customWidth="1"/>
    <col min="5879" max="5879" width="14.5703125" style="84" bestFit="1" customWidth="1"/>
    <col min="5880" max="5880" width="13.140625" style="84" customWidth="1"/>
    <col min="5881" max="5881" width="2.42578125" style="84" customWidth="1"/>
    <col min="5882" max="5882" width="12.5703125" style="84" customWidth="1"/>
    <col min="5883" max="5883" width="3.140625" style="84" customWidth="1"/>
    <col min="5884" max="5884" width="12.140625" style="84" customWidth="1"/>
    <col min="5885" max="5885" width="14.42578125" style="84" customWidth="1"/>
    <col min="5886" max="5886" width="9.42578125" style="84" bestFit="1" customWidth="1"/>
    <col min="5887" max="5887" width="5" style="84" customWidth="1"/>
    <col min="5888" max="5888" width="2" style="84" customWidth="1"/>
    <col min="5889" max="5890" width="9.140625" style="84"/>
    <col min="5891" max="5891" width="13.85546875" style="84" customWidth="1"/>
    <col min="5892" max="5892" width="9.140625" style="84"/>
    <col min="5893" max="5893" width="1.5703125" style="84" customWidth="1"/>
    <col min="5894" max="6131" width="9.140625" style="84"/>
    <col min="6132" max="6132" width="3.42578125" style="84" customWidth="1"/>
    <col min="6133" max="6133" width="10.5703125" style="84" customWidth="1"/>
    <col min="6134" max="6134" width="13.85546875" style="84" customWidth="1"/>
    <col min="6135" max="6135" width="14.5703125" style="84" bestFit="1" customWidth="1"/>
    <col min="6136" max="6136" width="13.140625" style="84" customWidth="1"/>
    <col min="6137" max="6137" width="2.42578125" style="84" customWidth="1"/>
    <col min="6138" max="6138" width="12.5703125" style="84" customWidth="1"/>
    <col min="6139" max="6139" width="3.140625" style="84" customWidth="1"/>
    <col min="6140" max="6140" width="12.140625" style="84" customWidth="1"/>
    <col min="6141" max="6141" width="14.42578125" style="84" customWidth="1"/>
    <col min="6142" max="6142" width="9.42578125" style="84" bestFit="1" customWidth="1"/>
    <col min="6143" max="6143" width="5" style="84" customWidth="1"/>
    <col min="6144" max="6144" width="2" style="84" customWidth="1"/>
    <col min="6145" max="6146" width="9.140625" style="84"/>
    <col min="6147" max="6147" width="13.85546875" style="84" customWidth="1"/>
    <col min="6148" max="6148" width="9.140625" style="84"/>
    <col min="6149" max="6149" width="1.5703125" style="84" customWidth="1"/>
    <col min="6150" max="6387" width="9.140625" style="84"/>
    <col min="6388" max="6388" width="3.42578125" style="84" customWidth="1"/>
    <col min="6389" max="6389" width="10.5703125" style="84" customWidth="1"/>
    <col min="6390" max="6390" width="13.85546875" style="84" customWidth="1"/>
    <col min="6391" max="6391" width="14.5703125" style="84" bestFit="1" customWidth="1"/>
    <col min="6392" max="6392" width="13.140625" style="84" customWidth="1"/>
    <col min="6393" max="6393" width="2.42578125" style="84" customWidth="1"/>
    <col min="6394" max="6394" width="12.5703125" style="84" customWidth="1"/>
    <col min="6395" max="6395" width="3.140625" style="84" customWidth="1"/>
    <col min="6396" max="6396" width="12.140625" style="84" customWidth="1"/>
    <col min="6397" max="6397" width="14.42578125" style="84" customWidth="1"/>
    <col min="6398" max="6398" width="9.42578125" style="84" bestFit="1" customWidth="1"/>
    <col min="6399" max="6399" width="5" style="84" customWidth="1"/>
    <col min="6400" max="6400" width="2" style="84" customWidth="1"/>
    <col min="6401" max="6402" width="9.140625" style="84"/>
    <col min="6403" max="6403" width="13.85546875" style="84" customWidth="1"/>
    <col min="6404" max="6404" width="9.140625" style="84"/>
    <col min="6405" max="6405" width="1.5703125" style="84" customWidth="1"/>
    <col min="6406" max="6643" width="9.140625" style="84"/>
    <col min="6644" max="6644" width="3.42578125" style="84" customWidth="1"/>
    <col min="6645" max="6645" width="10.5703125" style="84" customWidth="1"/>
    <col min="6646" max="6646" width="13.85546875" style="84" customWidth="1"/>
    <col min="6647" max="6647" width="14.5703125" style="84" bestFit="1" customWidth="1"/>
    <col min="6648" max="6648" width="13.140625" style="84" customWidth="1"/>
    <col min="6649" max="6649" width="2.42578125" style="84" customWidth="1"/>
    <col min="6650" max="6650" width="12.5703125" style="84" customWidth="1"/>
    <col min="6651" max="6651" width="3.140625" style="84" customWidth="1"/>
    <col min="6652" max="6652" width="12.140625" style="84" customWidth="1"/>
    <col min="6653" max="6653" width="14.42578125" style="84" customWidth="1"/>
    <col min="6654" max="6654" width="9.42578125" style="84" bestFit="1" customWidth="1"/>
    <col min="6655" max="6655" width="5" style="84" customWidth="1"/>
    <col min="6656" max="6656" width="2" style="84" customWidth="1"/>
    <col min="6657" max="6658" width="9.140625" style="84"/>
    <col min="6659" max="6659" width="13.85546875" style="84" customWidth="1"/>
    <col min="6660" max="6660" width="9.140625" style="84"/>
    <col min="6661" max="6661" width="1.5703125" style="84" customWidth="1"/>
    <col min="6662" max="6899" width="9.140625" style="84"/>
    <col min="6900" max="6900" width="3.42578125" style="84" customWidth="1"/>
    <col min="6901" max="6901" width="10.5703125" style="84" customWidth="1"/>
    <col min="6902" max="6902" width="13.85546875" style="84" customWidth="1"/>
    <col min="6903" max="6903" width="14.5703125" style="84" bestFit="1" customWidth="1"/>
    <col min="6904" max="6904" width="13.140625" style="84" customWidth="1"/>
    <col min="6905" max="6905" width="2.42578125" style="84" customWidth="1"/>
    <col min="6906" max="6906" width="12.5703125" style="84" customWidth="1"/>
    <col min="6907" max="6907" width="3.140625" style="84" customWidth="1"/>
    <col min="6908" max="6908" width="12.140625" style="84" customWidth="1"/>
    <col min="6909" max="6909" width="14.42578125" style="84" customWidth="1"/>
    <col min="6910" max="6910" width="9.42578125" style="84" bestFit="1" customWidth="1"/>
    <col min="6911" max="6911" width="5" style="84" customWidth="1"/>
    <col min="6912" max="6912" width="2" style="84" customWidth="1"/>
    <col min="6913" max="6914" width="9.140625" style="84"/>
    <col min="6915" max="6915" width="13.85546875" style="84" customWidth="1"/>
    <col min="6916" max="6916" width="9.140625" style="84"/>
    <col min="6917" max="6917" width="1.5703125" style="84" customWidth="1"/>
    <col min="6918" max="7155" width="9.140625" style="84"/>
    <col min="7156" max="7156" width="3.42578125" style="84" customWidth="1"/>
    <col min="7157" max="7157" width="10.5703125" style="84" customWidth="1"/>
    <col min="7158" max="7158" width="13.85546875" style="84" customWidth="1"/>
    <col min="7159" max="7159" width="14.5703125" style="84" bestFit="1" customWidth="1"/>
    <col min="7160" max="7160" width="13.140625" style="84" customWidth="1"/>
    <col min="7161" max="7161" width="2.42578125" style="84" customWidth="1"/>
    <col min="7162" max="7162" width="12.5703125" style="84" customWidth="1"/>
    <col min="7163" max="7163" width="3.140625" style="84" customWidth="1"/>
    <col min="7164" max="7164" width="12.140625" style="84" customWidth="1"/>
    <col min="7165" max="7165" width="14.42578125" style="84" customWidth="1"/>
    <col min="7166" max="7166" width="9.42578125" style="84" bestFit="1" customWidth="1"/>
    <col min="7167" max="7167" width="5" style="84" customWidth="1"/>
    <col min="7168" max="7168" width="2" style="84" customWidth="1"/>
    <col min="7169" max="7170" width="9.140625" style="84"/>
    <col min="7171" max="7171" width="13.85546875" style="84" customWidth="1"/>
    <col min="7172" max="7172" width="9.140625" style="84"/>
    <col min="7173" max="7173" width="1.5703125" style="84" customWidth="1"/>
    <col min="7174" max="7411" width="9.140625" style="84"/>
    <col min="7412" max="7412" width="3.42578125" style="84" customWidth="1"/>
    <col min="7413" max="7413" width="10.5703125" style="84" customWidth="1"/>
    <col min="7414" max="7414" width="13.85546875" style="84" customWidth="1"/>
    <col min="7415" max="7415" width="14.5703125" style="84" bestFit="1" customWidth="1"/>
    <col min="7416" max="7416" width="13.140625" style="84" customWidth="1"/>
    <col min="7417" max="7417" width="2.42578125" style="84" customWidth="1"/>
    <col min="7418" max="7418" width="12.5703125" style="84" customWidth="1"/>
    <col min="7419" max="7419" width="3.140625" style="84" customWidth="1"/>
    <col min="7420" max="7420" width="12.140625" style="84" customWidth="1"/>
    <col min="7421" max="7421" width="14.42578125" style="84" customWidth="1"/>
    <col min="7422" max="7422" width="9.42578125" style="84" bestFit="1" customWidth="1"/>
    <col min="7423" max="7423" width="5" style="84" customWidth="1"/>
    <col min="7424" max="7424" width="2" style="84" customWidth="1"/>
    <col min="7425" max="7426" width="9.140625" style="84"/>
    <col min="7427" max="7427" width="13.85546875" style="84" customWidth="1"/>
    <col min="7428" max="7428" width="9.140625" style="84"/>
    <col min="7429" max="7429" width="1.5703125" style="84" customWidth="1"/>
    <col min="7430" max="7667" width="9.140625" style="84"/>
    <col min="7668" max="7668" width="3.42578125" style="84" customWidth="1"/>
    <col min="7669" max="7669" width="10.5703125" style="84" customWidth="1"/>
    <col min="7670" max="7670" width="13.85546875" style="84" customWidth="1"/>
    <col min="7671" max="7671" width="14.5703125" style="84" bestFit="1" customWidth="1"/>
    <col min="7672" max="7672" width="13.140625" style="84" customWidth="1"/>
    <col min="7673" max="7673" width="2.42578125" style="84" customWidth="1"/>
    <col min="7674" max="7674" width="12.5703125" style="84" customWidth="1"/>
    <col min="7675" max="7675" width="3.140625" style="84" customWidth="1"/>
    <col min="7676" max="7676" width="12.140625" style="84" customWidth="1"/>
    <col min="7677" max="7677" width="14.42578125" style="84" customWidth="1"/>
    <col min="7678" max="7678" width="9.42578125" style="84" bestFit="1" customWidth="1"/>
    <col min="7679" max="7679" width="5" style="84" customWidth="1"/>
    <col min="7680" max="7680" width="2" style="84" customWidth="1"/>
    <col min="7681" max="7682" width="9.140625" style="84"/>
    <col min="7683" max="7683" width="13.85546875" style="84" customWidth="1"/>
    <col min="7684" max="7684" width="9.140625" style="84"/>
    <col min="7685" max="7685" width="1.5703125" style="84" customWidth="1"/>
    <col min="7686" max="7923" width="9.140625" style="84"/>
    <col min="7924" max="7924" width="3.42578125" style="84" customWidth="1"/>
    <col min="7925" max="7925" width="10.5703125" style="84" customWidth="1"/>
    <col min="7926" max="7926" width="13.85546875" style="84" customWidth="1"/>
    <col min="7927" max="7927" width="14.5703125" style="84" bestFit="1" customWidth="1"/>
    <col min="7928" max="7928" width="13.140625" style="84" customWidth="1"/>
    <col min="7929" max="7929" width="2.42578125" style="84" customWidth="1"/>
    <col min="7930" max="7930" width="12.5703125" style="84" customWidth="1"/>
    <col min="7931" max="7931" width="3.140625" style="84" customWidth="1"/>
    <col min="7932" max="7932" width="12.140625" style="84" customWidth="1"/>
    <col min="7933" max="7933" width="14.42578125" style="84" customWidth="1"/>
    <col min="7934" max="7934" width="9.42578125" style="84" bestFit="1" customWidth="1"/>
    <col min="7935" max="7935" width="5" style="84" customWidth="1"/>
    <col min="7936" max="7936" width="2" style="84" customWidth="1"/>
    <col min="7937" max="7938" width="9.140625" style="84"/>
    <col min="7939" max="7939" width="13.85546875" style="84" customWidth="1"/>
    <col min="7940" max="7940" width="9.140625" style="84"/>
    <col min="7941" max="7941" width="1.5703125" style="84" customWidth="1"/>
    <col min="7942" max="8179" width="9.140625" style="84"/>
    <col min="8180" max="8180" width="3.42578125" style="84" customWidth="1"/>
    <col min="8181" max="8181" width="10.5703125" style="84" customWidth="1"/>
    <col min="8182" max="8182" width="13.85546875" style="84" customWidth="1"/>
    <col min="8183" max="8183" width="14.5703125" style="84" bestFit="1" customWidth="1"/>
    <col min="8184" max="8184" width="13.140625" style="84" customWidth="1"/>
    <col min="8185" max="8185" width="2.42578125" style="84" customWidth="1"/>
    <col min="8186" max="8186" width="12.5703125" style="84" customWidth="1"/>
    <col min="8187" max="8187" width="3.140625" style="84" customWidth="1"/>
    <col min="8188" max="8188" width="12.140625" style="84" customWidth="1"/>
    <col min="8189" max="8189" width="14.42578125" style="84" customWidth="1"/>
    <col min="8190" max="8190" width="9.42578125" style="84" bestFit="1" customWidth="1"/>
    <col min="8191" max="8191" width="5" style="84" customWidth="1"/>
    <col min="8192" max="8192" width="2" style="84" customWidth="1"/>
    <col min="8193" max="8194" width="9.140625" style="84"/>
    <col min="8195" max="8195" width="13.85546875" style="84" customWidth="1"/>
    <col min="8196" max="8196" width="9.140625" style="84"/>
    <col min="8197" max="8197" width="1.5703125" style="84" customWidth="1"/>
    <col min="8198" max="8435" width="9.140625" style="84"/>
    <col min="8436" max="8436" width="3.42578125" style="84" customWidth="1"/>
    <col min="8437" max="8437" width="10.5703125" style="84" customWidth="1"/>
    <col min="8438" max="8438" width="13.85546875" style="84" customWidth="1"/>
    <col min="8439" max="8439" width="14.5703125" style="84" bestFit="1" customWidth="1"/>
    <col min="8440" max="8440" width="13.140625" style="84" customWidth="1"/>
    <col min="8441" max="8441" width="2.42578125" style="84" customWidth="1"/>
    <col min="8442" max="8442" width="12.5703125" style="84" customWidth="1"/>
    <col min="8443" max="8443" width="3.140625" style="84" customWidth="1"/>
    <col min="8444" max="8444" width="12.140625" style="84" customWidth="1"/>
    <col min="8445" max="8445" width="14.42578125" style="84" customWidth="1"/>
    <col min="8446" max="8446" width="9.42578125" style="84" bestFit="1" customWidth="1"/>
    <col min="8447" max="8447" width="5" style="84" customWidth="1"/>
    <col min="8448" max="8448" width="2" style="84" customWidth="1"/>
    <col min="8449" max="8450" width="9.140625" style="84"/>
    <col min="8451" max="8451" width="13.85546875" style="84" customWidth="1"/>
    <col min="8452" max="8452" width="9.140625" style="84"/>
    <col min="8453" max="8453" width="1.5703125" style="84" customWidth="1"/>
    <col min="8454" max="8691" width="9.140625" style="84"/>
    <col min="8692" max="8692" width="3.42578125" style="84" customWidth="1"/>
    <col min="8693" max="8693" width="10.5703125" style="84" customWidth="1"/>
    <col min="8694" max="8694" width="13.85546875" style="84" customWidth="1"/>
    <col min="8695" max="8695" width="14.5703125" style="84" bestFit="1" customWidth="1"/>
    <col min="8696" max="8696" width="13.140625" style="84" customWidth="1"/>
    <col min="8697" max="8697" width="2.42578125" style="84" customWidth="1"/>
    <col min="8698" max="8698" width="12.5703125" style="84" customWidth="1"/>
    <col min="8699" max="8699" width="3.140625" style="84" customWidth="1"/>
    <col min="8700" max="8700" width="12.140625" style="84" customWidth="1"/>
    <col min="8701" max="8701" width="14.42578125" style="84" customWidth="1"/>
    <col min="8702" max="8702" width="9.42578125" style="84" bestFit="1" customWidth="1"/>
    <col min="8703" max="8703" width="5" style="84" customWidth="1"/>
    <col min="8704" max="8704" width="2" style="84" customWidth="1"/>
    <col min="8705" max="8706" width="9.140625" style="84"/>
    <col min="8707" max="8707" width="13.85546875" style="84" customWidth="1"/>
    <col min="8708" max="8708" width="9.140625" style="84"/>
    <col min="8709" max="8709" width="1.5703125" style="84" customWidth="1"/>
    <col min="8710" max="8947" width="9.140625" style="84"/>
    <col min="8948" max="8948" width="3.42578125" style="84" customWidth="1"/>
    <col min="8949" max="8949" width="10.5703125" style="84" customWidth="1"/>
    <col min="8950" max="8950" width="13.85546875" style="84" customWidth="1"/>
    <col min="8951" max="8951" width="14.5703125" style="84" bestFit="1" customWidth="1"/>
    <col min="8952" max="8952" width="13.140625" style="84" customWidth="1"/>
    <col min="8953" max="8953" width="2.42578125" style="84" customWidth="1"/>
    <col min="8954" max="8954" width="12.5703125" style="84" customWidth="1"/>
    <col min="8955" max="8955" width="3.140625" style="84" customWidth="1"/>
    <col min="8956" max="8956" width="12.140625" style="84" customWidth="1"/>
    <col min="8957" max="8957" width="14.42578125" style="84" customWidth="1"/>
    <col min="8958" max="8958" width="9.42578125" style="84" bestFit="1" customWidth="1"/>
    <col min="8959" max="8959" width="5" style="84" customWidth="1"/>
    <col min="8960" max="8960" width="2" style="84" customWidth="1"/>
    <col min="8961" max="8962" width="9.140625" style="84"/>
    <col min="8963" max="8963" width="13.85546875" style="84" customWidth="1"/>
    <col min="8964" max="8964" width="9.140625" style="84"/>
    <col min="8965" max="8965" width="1.5703125" style="84" customWidth="1"/>
    <col min="8966" max="9203" width="9.140625" style="84"/>
    <col min="9204" max="9204" width="3.42578125" style="84" customWidth="1"/>
    <col min="9205" max="9205" width="10.5703125" style="84" customWidth="1"/>
    <col min="9206" max="9206" width="13.85546875" style="84" customWidth="1"/>
    <col min="9207" max="9207" width="14.5703125" style="84" bestFit="1" customWidth="1"/>
    <col min="9208" max="9208" width="13.140625" style="84" customWidth="1"/>
    <col min="9209" max="9209" width="2.42578125" style="84" customWidth="1"/>
    <col min="9210" max="9210" width="12.5703125" style="84" customWidth="1"/>
    <col min="9211" max="9211" width="3.140625" style="84" customWidth="1"/>
    <col min="9212" max="9212" width="12.140625" style="84" customWidth="1"/>
    <col min="9213" max="9213" width="14.42578125" style="84" customWidth="1"/>
    <col min="9214" max="9214" width="9.42578125" style="84" bestFit="1" customWidth="1"/>
    <col min="9215" max="9215" width="5" style="84" customWidth="1"/>
    <col min="9216" max="9216" width="2" style="84" customWidth="1"/>
    <col min="9217" max="9218" width="9.140625" style="84"/>
    <col min="9219" max="9219" width="13.85546875" style="84" customWidth="1"/>
    <col min="9220" max="9220" width="9.140625" style="84"/>
    <col min="9221" max="9221" width="1.5703125" style="84" customWidth="1"/>
    <col min="9222" max="9459" width="9.140625" style="84"/>
    <col min="9460" max="9460" width="3.42578125" style="84" customWidth="1"/>
    <col min="9461" max="9461" width="10.5703125" style="84" customWidth="1"/>
    <col min="9462" max="9462" width="13.85546875" style="84" customWidth="1"/>
    <col min="9463" max="9463" width="14.5703125" style="84" bestFit="1" customWidth="1"/>
    <col min="9464" max="9464" width="13.140625" style="84" customWidth="1"/>
    <col min="9465" max="9465" width="2.42578125" style="84" customWidth="1"/>
    <col min="9466" max="9466" width="12.5703125" style="84" customWidth="1"/>
    <col min="9467" max="9467" width="3.140625" style="84" customWidth="1"/>
    <col min="9468" max="9468" width="12.140625" style="84" customWidth="1"/>
    <col min="9469" max="9469" width="14.42578125" style="84" customWidth="1"/>
    <col min="9470" max="9470" width="9.42578125" style="84" bestFit="1" customWidth="1"/>
    <col min="9471" max="9471" width="5" style="84" customWidth="1"/>
    <col min="9472" max="9472" width="2" style="84" customWidth="1"/>
    <col min="9473" max="9474" width="9.140625" style="84"/>
    <col min="9475" max="9475" width="13.85546875" style="84" customWidth="1"/>
    <col min="9476" max="9476" width="9.140625" style="84"/>
    <col min="9477" max="9477" width="1.5703125" style="84" customWidth="1"/>
    <col min="9478" max="9715" width="9.140625" style="84"/>
    <col min="9716" max="9716" width="3.42578125" style="84" customWidth="1"/>
    <col min="9717" max="9717" width="10.5703125" style="84" customWidth="1"/>
    <col min="9718" max="9718" width="13.85546875" style="84" customWidth="1"/>
    <col min="9719" max="9719" width="14.5703125" style="84" bestFit="1" customWidth="1"/>
    <col min="9720" max="9720" width="13.140625" style="84" customWidth="1"/>
    <col min="9721" max="9721" width="2.42578125" style="84" customWidth="1"/>
    <col min="9722" max="9722" width="12.5703125" style="84" customWidth="1"/>
    <col min="9723" max="9723" width="3.140625" style="84" customWidth="1"/>
    <col min="9724" max="9724" width="12.140625" style="84" customWidth="1"/>
    <col min="9725" max="9725" width="14.42578125" style="84" customWidth="1"/>
    <col min="9726" max="9726" width="9.42578125" style="84" bestFit="1" customWidth="1"/>
    <col min="9727" max="9727" width="5" style="84" customWidth="1"/>
    <col min="9728" max="9728" width="2" style="84" customWidth="1"/>
    <col min="9729" max="9730" width="9.140625" style="84"/>
    <col min="9731" max="9731" width="13.85546875" style="84" customWidth="1"/>
    <col min="9732" max="9732" width="9.140625" style="84"/>
    <col min="9733" max="9733" width="1.5703125" style="84" customWidth="1"/>
    <col min="9734" max="9971" width="9.140625" style="84"/>
    <col min="9972" max="9972" width="3.42578125" style="84" customWidth="1"/>
    <col min="9973" max="9973" width="10.5703125" style="84" customWidth="1"/>
    <col min="9974" max="9974" width="13.85546875" style="84" customWidth="1"/>
    <col min="9975" max="9975" width="14.5703125" style="84" bestFit="1" customWidth="1"/>
    <col min="9976" max="9976" width="13.140625" style="84" customWidth="1"/>
    <col min="9977" max="9977" width="2.42578125" style="84" customWidth="1"/>
    <col min="9978" max="9978" width="12.5703125" style="84" customWidth="1"/>
    <col min="9979" max="9979" width="3.140625" style="84" customWidth="1"/>
    <col min="9980" max="9980" width="12.140625" style="84" customWidth="1"/>
    <col min="9981" max="9981" width="14.42578125" style="84" customWidth="1"/>
    <col min="9982" max="9982" width="9.42578125" style="84" bestFit="1" customWidth="1"/>
    <col min="9983" max="9983" width="5" style="84" customWidth="1"/>
    <col min="9984" max="9984" width="2" style="84" customWidth="1"/>
    <col min="9985" max="9986" width="9.140625" style="84"/>
    <col min="9987" max="9987" width="13.85546875" style="84" customWidth="1"/>
    <col min="9988" max="9988" width="9.140625" style="84"/>
    <col min="9989" max="9989" width="1.5703125" style="84" customWidth="1"/>
    <col min="9990" max="10227" width="9.140625" style="84"/>
    <col min="10228" max="10228" width="3.42578125" style="84" customWidth="1"/>
    <col min="10229" max="10229" width="10.5703125" style="84" customWidth="1"/>
    <col min="10230" max="10230" width="13.85546875" style="84" customWidth="1"/>
    <col min="10231" max="10231" width="14.5703125" style="84" bestFit="1" customWidth="1"/>
    <col min="10232" max="10232" width="13.140625" style="84" customWidth="1"/>
    <col min="10233" max="10233" width="2.42578125" style="84" customWidth="1"/>
    <col min="10234" max="10234" width="12.5703125" style="84" customWidth="1"/>
    <col min="10235" max="10235" width="3.140625" style="84" customWidth="1"/>
    <col min="10236" max="10236" width="12.140625" style="84" customWidth="1"/>
    <col min="10237" max="10237" width="14.42578125" style="84" customWidth="1"/>
    <col min="10238" max="10238" width="9.42578125" style="84" bestFit="1" customWidth="1"/>
    <col min="10239" max="10239" width="5" style="84" customWidth="1"/>
    <col min="10240" max="10240" width="2" style="84" customWidth="1"/>
    <col min="10241" max="10242" width="9.140625" style="84"/>
    <col min="10243" max="10243" width="13.85546875" style="84" customWidth="1"/>
    <col min="10244" max="10244" width="9.140625" style="84"/>
    <col min="10245" max="10245" width="1.5703125" style="84" customWidth="1"/>
    <col min="10246" max="10483" width="9.140625" style="84"/>
    <col min="10484" max="10484" width="3.42578125" style="84" customWidth="1"/>
    <col min="10485" max="10485" width="10.5703125" style="84" customWidth="1"/>
    <col min="10486" max="10486" width="13.85546875" style="84" customWidth="1"/>
    <col min="10487" max="10487" width="14.5703125" style="84" bestFit="1" customWidth="1"/>
    <col min="10488" max="10488" width="13.140625" style="84" customWidth="1"/>
    <col min="10489" max="10489" width="2.42578125" style="84" customWidth="1"/>
    <col min="10490" max="10490" width="12.5703125" style="84" customWidth="1"/>
    <col min="10491" max="10491" width="3.140625" style="84" customWidth="1"/>
    <col min="10492" max="10492" width="12.140625" style="84" customWidth="1"/>
    <col min="10493" max="10493" width="14.42578125" style="84" customWidth="1"/>
    <col min="10494" max="10494" width="9.42578125" style="84" bestFit="1" customWidth="1"/>
    <col min="10495" max="10495" width="5" style="84" customWidth="1"/>
    <col min="10496" max="10496" width="2" style="84" customWidth="1"/>
    <col min="10497" max="10498" width="9.140625" style="84"/>
    <col min="10499" max="10499" width="13.85546875" style="84" customWidth="1"/>
    <col min="10500" max="10500" width="9.140625" style="84"/>
    <col min="10501" max="10501" width="1.5703125" style="84" customWidth="1"/>
    <col min="10502" max="10739" width="9.140625" style="84"/>
    <col min="10740" max="10740" width="3.42578125" style="84" customWidth="1"/>
    <col min="10741" max="10741" width="10.5703125" style="84" customWidth="1"/>
    <col min="10742" max="10742" width="13.85546875" style="84" customWidth="1"/>
    <col min="10743" max="10743" width="14.5703125" style="84" bestFit="1" customWidth="1"/>
    <col min="10744" max="10744" width="13.140625" style="84" customWidth="1"/>
    <col min="10745" max="10745" width="2.42578125" style="84" customWidth="1"/>
    <col min="10746" max="10746" width="12.5703125" style="84" customWidth="1"/>
    <col min="10747" max="10747" width="3.140625" style="84" customWidth="1"/>
    <col min="10748" max="10748" width="12.140625" style="84" customWidth="1"/>
    <col min="10749" max="10749" width="14.42578125" style="84" customWidth="1"/>
    <col min="10750" max="10750" width="9.42578125" style="84" bestFit="1" customWidth="1"/>
    <col min="10751" max="10751" width="5" style="84" customWidth="1"/>
    <col min="10752" max="10752" width="2" style="84" customWidth="1"/>
    <col min="10753" max="10754" width="9.140625" style="84"/>
    <col min="10755" max="10755" width="13.85546875" style="84" customWidth="1"/>
    <col min="10756" max="10756" width="9.140625" style="84"/>
    <col min="10757" max="10757" width="1.5703125" style="84" customWidth="1"/>
    <col min="10758" max="10995" width="9.140625" style="84"/>
    <col min="10996" max="10996" width="3.42578125" style="84" customWidth="1"/>
    <col min="10997" max="10997" width="10.5703125" style="84" customWidth="1"/>
    <col min="10998" max="10998" width="13.85546875" style="84" customWidth="1"/>
    <col min="10999" max="10999" width="14.5703125" style="84" bestFit="1" customWidth="1"/>
    <col min="11000" max="11000" width="13.140625" style="84" customWidth="1"/>
    <col min="11001" max="11001" width="2.42578125" style="84" customWidth="1"/>
    <col min="11002" max="11002" width="12.5703125" style="84" customWidth="1"/>
    <col min="11003" max="11003" width="3.140625" style="84" customWidth="1"/>
    <col min="11004" max="11004" width="12.140625" style="84" customWidth="1"/>
    <col min="11005" max="11005" width="14.42578125" style="84" customWidth="1"/>
    <col min="11006" max="11006" width="9.42578125" style="84" bestFit="1" customWidth="1"/>
    <col min="11007" max="11007" width="5" style="84" customWidth="1"/>
    <col min="11008" max="11008" width="2" style="84" customWidth="1"/>
    <col min="11009" max="11010" width="9.140625" style="84"/>
    <col min="11011" max="11011" width="13.85546875" style="84" customWidth="1"/>
    <col min="11012" max="11012" width="9.140625" style="84"/>
    <col min="11013" max="11013" width="1.5703125" style="84" customWidth="1"/>
    <col min="11014" max="11251" width="9.140625" style="84"/>
    <col min="11252" max="11252" width="3.42578125" style="84" customWidth="1"/>
    <col min="11253" max="11253" width="10.5703125" style="84" customWidth="1"/>
    <col min="11254" max="11254" width="13.85546875" style="84" customWidth="1"/>
    <col min="11255" max="11255" width="14.5703125" style="84" bestFit="1" customWidth="1"/>
    <col min="11256" max="11256" width="13.140625" style="84" customWidth="1"/>
    <col min="11257" max="11257" width="2.42578125" style="84" customWidth="1"/>
    <col min="11258" max="11258" width="12.5703125" style="84" customWidth="1"/>
    <col min="11259" max="11259" width="3.140625" style="84" customWidth="1"/>
    <col min="11260" max="11260" width="12.140625" style="84" customWidth="1"/>
    <col min="11261" max="11261" width="14.42578125" style="84" customWidth="1"/>
    <col min="11262" max="11262" width="9.42578125" style="84" bestFit="1" customWidth="1"/>
    <col min="11263" max="11263" width="5" style="84" customWidth="1"/>
    <col min="11264" max="11264" width="2" style="84" customWidth="1"/>
    <col min="11265" max="11266" width="9.140625" style="84"/>
    <col min="11267" max="11267" width="13.85546875" style="84" customWidth="1"/>
    <col min="11268" max="11268" width="9.140625" style="84"/>
    <col min="11269" max="11269" width="1.5703125" style="84" customWidth="1"/>
    <col min="11270" max="11507" width="9.140625" style="84"/>
    <col min="11508" max="11508" width="3.42578125" style="84" customWidth="1"/>
    <col min="11509" max="11509" width="10.5703125" style="84" customWidth="1"/>
    <col min="11510" max="11510" width="13.85546875" style="84" customWidth="1"/>
    <col min="11511" max="11511" width="14.5703125" style="84" bestFit="1" customWidth="1"/>
    <col min="11512" max="11512" width="13.140625" style="84" customWidth="1"/>
    <col min="11513" max="11513" width="2.42578125" style="84" customWidth="1"/>
    <col min="11514" max="11514" width="12.5703125" style="84" customWidth="1"/>
    <col min="11515" max="11515" width="3.140625" style="84" customWidth="1"/>
    <col min="11516" max="11516" width="12.140625" style="84" customWidth="1"/>
    <col min="11517" max="11517" width="14.42578125" style="84" customWidth="1"/>
    <col min="11518" max="11518" width="9.42578125" style="84" bestFit="1" customWidth="1"/>
    <col min="11519" max="11519" width="5" style="84" customWidth="1"/>
    <col min="11520" max="11520" width="2" style="84" customWidth="1"/>
    <col min="11521" max="11522" width="9.140625" style="84"/>
    <col min="11523" max="11523" width="13.85546875" style="84" customWidth="1"/>
    <col min="11524" max="11524" width="9.140625" style="84"/>
    <col min="11525" max="11525" width="1.5703125" style="84" customWidth="1"/>
    <col min="11526" max="11763" width="9.140625" style="84"/>
    <col min="11764" max="11764" width="3.42578125" style="84" customWidth="1"/>
    <col min="11765" max="11765" width="10.5703125" style="84" customWidth="1"/>
    <col min="11766" max="11766" width="13.85546875" style="84" customWidth="1"/>
    <col min="11767" max="11767" width="14.5703125" style="84" bestFit="1" customWidth="1"/>
    <col min="11768" max="11768" width="13.140625" style="84" customWidth="1"/>
    <col min="11769" max="11769" width="2.42578125" style="84" customWidth="1"/>
    <col min="11770" max="11770" width="12.5703125" style="84" customWidth="1"/>
    <col min="11771" max="11771" width="3.140625" style="84" customWidth="1"/>
    <col min="11772" max="11772" width="12.140625" style="84" customWidth="1"/>
    <col min="11773" max="11773" width="14.42578125" style="84" customWidth="1"/>
    <col min="11774" max="11774" width="9.42578125" style="84" bestFit="1" customWidth="1"/>
    <col min="11775" max="11775" width="5" style="84" customWidth="1"/>
    <col min="11776" max="11776" width="2" style="84" customWidth="1"/>
    <col min="11777" max="11778" width="9.140625" style="84"/>
    <col min="11779" max="11779" width="13.85546875" style="84" customWidth="1"/>
    <col min="11780" max="11780" width="9.140625" style="84"/>
    <col min="11781" max="11781" width="1.5703125" style="84" customWidth="1"/>
    <col min="11782" max="12019" width="9.140625" style="84"/>
    <col min="12020" max="12020" width="3.42578125" style="84" customWidth="1"/>
    <col min="12021" max="12021" width="10.5703125" style="84" customWidth="1"/>
    <col min="12022" max="12022" width="13.85546875" style="84" customWidth="1"/>
    <col min="12023" max="12023" width="14.5703125" style="84" bestFit="1" customWidth="1"/>
    <col min="12024" max="12024" width="13.140625" style="84" customWidth="1"/>
    <col min="12025" max="12025" width="2.42578125" style="84" customWidth="1"/>
    <col min="12026" max="12026" width="12.5703125" style="84" customWidth="1"/>
    <col min="12027" max="12027" width="3.140625" style="84" customWidth="1"/>
    <col min="12028" max="12028" width="12.140625" style="84" customWidth="1"/>
    <col min="12029" max="12029" width="14.42578125" style="84" customWidth="1"/>
    <col min="12030" max="12030" width="9.42578125" style="84" bestFit="1" customWidth="1"/>
    <col min="12031" max="12031" width="5" style="84" customWidth="1"/>
    <col min="12032" max="12032" width="2" style="84" customWidth="1"/>
    <col min="12033" max="12034" width="9.140625" style="84"/>
    <col min="12035" max="12035" width="13.85546875" style="84" customWidth="1"/>
    <col min="12036" max="12036" width="9.140625" style="84"/>
    <col min="12037" max="12037" width="1.5703125" style="84" customWidth="1"/>
    <col min="12038" max="12275" width="9.140625" style="84"/>
    <col min="12276" max="12276" width="3.42578125" style="84" customWidth="1"/>
    <col min="12277" max="12277" width="10.5703125" style="84" customWidth="1"/>
    <col min="12278" max="12278" width="13.85546875" style="84" customWidth="1"/>
    <col min="12279" max="12279" width="14.5703125" style="84" bestFit="1" customWidth="1"/>
    <col min="12280" max="12280" width="13.140625" style="84" customWidth="1"/>
    <col min="12281" max="12281" width="2.42578125" style="84" customWidth="1"/>
    <col min="12282" max="12282" width="12.5703125" style="84" customWidth="1"/>
    <col min="12283" max="12283" width="3.140625" style="84" customWidth="1"/>
    <col min="12284" max="12284" width="12.140625" style="84" customWidth="1"/>
    <col min="12285" max="12285" width="14.42578125" style="84" customWidth="1"/>
    <col min="12286" max="12286" width="9.42578125" style="84" bestFit="1" customWidth="1"/>
    <col min="12287" max="12287" width="5" style="84" customWidth="1"/>
    <col min="12288" max="12288" width="2" style="84" customWidth="1"/>
    <col min="12289" max="12290" width="9.140625" style="84"/>
    <col min="12291" max="12291" width="13.85546875" style="84" customWidth="1"/>
    <col min="12292" max="12292" width="9.140625" style="84"/>
    <col min="12293" max="12293" width="1.5703125" style="84" customWidth="1"/>
    <col min="12294" max="12531" width="9.140625" style="84"/>
    <col min="12532" max="12532" width="3.42578125" style="84" customWidth="1"/>
    <col min="12533" max="12533" width="10.5703125" style="84" customWidth="1"/>
    <col min="12534" max="12534" width="13.85546875" style="84" customWidth="1"/>
    <col min="12535" max="12535" width="14.5703125" style="84" bestFit="1" customWidth="1"/>
    <col min="12536" max="12536" width="13.140625" style="84" customWidth="1"/>
    <col min="12537" max="12537" width="2.42578125" style="84" customWidth="1"/>
    <col min="12538" max="12538" width="12.5703125" style="84" customWidth="1"/>
    <col min="12539" max="12539" width="3.140625" style="84" customWidth="1"/>
    <col min="12540" max="12540" width="12.140625" style="84" customWidth="1"/>
    <col min="12541" max="12541" width="14.42578125" style="84" customWidth="1"/>
    <col min="12542" max="12542" width="9.42578125" style="84" bestFit="1" customWidth="1"/>
    <col min="12543" max="12543" width="5" style="84" customWidth="1"/>
    <col min="12544" max="12544" width="2" style="84" customWidth="1"/>
    <col min="12545" max="12546" width="9.140625" style="84"/>
    <col min="12547" max="12547" width="13.85546875" style="84" customWidth="1"/>
    <col min="12548" max="12548" width="9.140625" style="84"/>
    <col min="12549" max="12549" width="1.5703125" style="84" customWidth="1"/>
    <col min="12550" max="12787" width="9.140625" style="84"/>
    <col min="12788" max="12788" width="3.42578125" style="84" customWidth="1"/>
    <col min="12789" max="12789" width="10.5703125" style="84" customWidth="1"/>
    <col min="12790" max="12790" width="13.85546875" style="84" customWidth="1"/>
    <col min="12791" max="12791" width="14.5703125" style="84" bestFit="1" customWidth="1"/>
    <col min="12792" max="12792" width="13.140625" style="84" customWidth="1"/>
    <col min="12793" max="12793" width="2.42578125" style="84" customWidth="1"/>
    <col min="12794" max="12794" width="12.5703125" style="84" customWidth="1"/>
    <col min="12795" max="12795" width="3.140625" style="84" customWidth="1"/>
    <col min="12796" max="12796" width="12.140625" style="84" customWidth="1"/>
    <col min="12797" max="12797" width="14.42578125" style="84" customWidth="1"/>
    <col min="12798" max="12798" width="9.42578125" style="84" bestFit="1" customWidth="1"/>
    <col min="12799" max="12799" width="5" style="84" customWidth="1"/>
    <col min="12800" max="12800" width="2" style="84" customWidth="1"/>
    <col min="12801" max="12802" width="9.140625" style="84"/>
    <col min="12803" max="12803" width="13.85546875" style="84" customWidth="1"/>
    <col min="12804" max="12804" width="9.140625" style="84"/>
    <col min="12805" max="12805" width="1.5703125" style="84" customWidth="1"/>
    <col min="12806" max="13043" width="9.140625" style="84"/>
    <col min="13044" max="13044" width="3.42578125" style="84" customWidth="1"/>
    <col min="13045" max="13045" width="10.5703125" style="84" customWidth="1"/>
    <col min="13046" max="13046" width="13.85546875" style="84" customWidth="1"/>
    <col min="13047" max="13047" width="14.5703125" style="84" bestFit="1" customWidth="1"/>
    <col min="13048" max="13048" width="13.140625" style="84" customWidth="1"/>
    <col min="13049" max="13049" width="2.42578125" style="84" customWidth="1"/>
    <col min="13050" max="13050" width="12.5703125" style="84" customWidth="1"/>
    <col min="13051" max="13051" width="3.140625" style="84" customWidth="1"/>
    <col min="13052" max="13052" width="12.140625" style="84" customWidth="1"/>
    <col min="13053" max="13053" width="14.42578125" style="84" customWidth="1"/>
    <col min="13054" max="13054" width="9.42578125" style="84" bestFit="1" customWidth="1"/>
    <col min="13055" max="13055" width="5" style="84" customWidth="1"/>
    <col min="13056" max="13056" width="2" style="84" customWidth="1"/>
    <col min="13057" max="13058" width="9.140625" style="84"/>
    <col min="13059" max="13059" width="13.85546875" style="84" customWidth="1"/>
    <col min="13060" max="13060" width="9.140625" style="84"/>
    <col min="13061" max="13061" width="1.5703125" style="84" customWidth="1"/>
    <col min="13062" max="13299" width="9.140625" style="84"/>
    <col min="13300" max="13300" width="3.42578125" style="84" customWidth="1"/>
    <col min="13301" max="13301" width="10.5703125" style="84" customWidth="1"/>
    <col min="13302" max="13302" width="13.85546875" style="84" customWidth="1"/>
    <col min="13303" max="13303" width="14.5703125" style="84" bestFit="1" customWidth="1"/>
    <col min="13304" max="13304" width="13.140625" style="84" customWidth="1"/>
    <col min="13305" max="13305" width="2.42578125" style="84" customWidth="1"/>
    <col min="13306" max="13306" width="12.5703125" style="84" customWidth="1"/>
    <col min="13307" max="13307" width="3.140625" style="84" customWidth="1"/>
    <col min="13308" max="13308" width="12.140625" style="84" customWidth="1"/>
    <col min="13309" max="13309" width="14.42578125" style="84" customWidth="1"/>
    <col min="13310" max="13310" width="9.42578125" style="84" bestFit="1" customWidth="1"/>
    <col min="13311" max="13311" width="5" style="84" customWidth="1"/>
    <col min="13312" max="13312" width="2" style="84" customWidth="1"/>
    <col min="13313" max="13314" width="9.140625" style="84"/>
    <col min="13315" max="13315" width="13.85546875" style="84" customWidth="1"/>
    <col min="13316" max="13316" width="9.140625" style="84"/>
    <col min="13317" max="13317" width="1.5703125" style="84" customWidth="1"/>
    <col min="13318" max="13555" width="9.140625" style="84"/>
    <col min="13556" max="13556" width="3.42578125" style="84" customWidth="1"/>
    <col min="13557" max="13557" width="10.5703125" style="84" customWidth="1"/>
    <col min="13558" max="13558" width="13.85546875" style="84" customWidth="1"/>
    <col min="13559" max="13559" width="14.5703125" style="84" bestFit="1" customWidth="1"/>
    <col min="13560" max="13560" width="13.140625" style="84" customWidth="1"/>
    <col min="13561" max="13561" width="2.42578125" style="84" customWidth="1"/>
    <col min="13562" max="13562" width="12.5703125" style="84" customWidth="1"/>
    <col min="13563" max="13563" width="3.140625" style="84" customWidth="1"/>
    <col min="13564" max="13564" width="12.140625" style="84" customWidth="1"/>
    <col min="13565" max="13565" width="14.42578125" style="84" customWidth="1"/>
    <col min="13566" max="13566" width="9.42578125" style="84" bestFit="1" customWidth="1"/>
    <col min="13567" max="13567" width="5" style="84" customWidth="1"/>
    <col min="13568" max="13568" width="2" style="84" customWidth="1"/>
    <col min="13569" max="13570" width="9.140625" style="84"/>
    <col min="13571" max="13571" width="13.85546875" style="84" customWidth="1"/>
    <col min="13572" max="13572" width="9.140625" style="84"/>
    <col min="13573" max="13573" width="1.5703125" style="84" customWidth="1"/>
    <col min="13574" max="13811" width="9.140625" style="84"/>
    <col min="13812" max="13812" width="3.42578125" style="84" customWidth="1"/>
    <col min="13813" max="13813" width="10.5703125" style="84" customWidth="1"/>
    <col min="13814" max="13814" width="13.85546875" style="84" customWidth="1"/>
    <col min="13815" max="13815" width="14.5703125" style="84" bestFit="1" customWidth="1"/>
    <col min="13816" max="13816" width="13.140625" style="84" customWidth="1"/>
    <col min="13817" max="13817" width="2.42578125" style="84" customWidth="1"/>
    <col min="13818" max="13818" width="12.5703125" style="84" customWidth="1"/>
    <col min="13819" max="13819" width="3.140625" style="84" customWidth="1"/>
    <col min="13820" max="13820" width="12.140625" style="84" customWidth="1"/>
    <col min="13821" max="13821" width="14.42578125" style="84" customWidth="1"/>
    <col min="13822" max="13822" width="9.42578125" style="84" bestFit="1" customWidth="1"/>
    <col min="13823" max="13823" width="5" style="84" customWidth="1"/>
    <col min="13824" max="13824" width="2" style="84" customWidth="1"/>
    <col min="13825" max="13826" width="9.140625" style="84"/>
    <col min="13827" max="13827" width="13.85546875" style="84" customWidth="1"/>
    <col min="13828" max="13828" width="9.140625" style="84"/>
    <col min="13829" max="13829" width="1.5703125" style="84" customWidth="1"/>
    <col min="13830" max="14067" width="9.140625" style="84"/>
    <col min="14068" max="14068" width="3.42578125" style="84" customWidth="1"/>
    <col min="14069" max="14069" width="10.5703125" style="84" customWidth="1"/>
    <col min="14070" max="14070" width="13.85546875" style="84" customWidth="1"/>
    <col min="14071" max="14071" width="14.5703125" style="84" bestFit="1" customWidth="1"/>
    <col min="14072" max="14072" width="13.140625" style="84" customWidth="1"/>
    <col min="14073" max="14073" width="2.42578125" style="84" customWidth="1"/>
    <col min="14074" max="14074" width="12.5703125" style="84" customWidth="1"/>
    <col min="14075" max="14075" width="3.140625" style="84" customWidth="1"/>
    <col min="14076" max="14076" width="12.140625" style="84" customWidth="1"/>
    <col min="14077" max="14077" width="14.42578125" style="84" customWidth="1"/>
    <col min="14078" max="14078" width="9.42578125" style="84" bestFit="1" customWidth="1"/>
    <col min="14079" max="14079" width="5" style="84" customWidth="1"/>
    <col min="14080" max="14080" width="2" style="84" customWidth="1"/>
    <col min="14081" max="14082" width="9.140625" style="84"/>
    <col min="14083" max="14083" width="13.85546875" style="84" customWidth="1"/>
    <col min="14084" max="14084" width="9.140625" style="84"/>
    <col min="14085" max="14085" width="1.5703125" style="84" customWidth="1"/>
    <col min="14086" max="14323" width="9.140625" style="84"/>
    <col min="14324" max="14324" width="3.42578125" style="84" customWidth="1"/>
    <col min="14325" max="14325" width="10.5703125" style="84" customWidth="1"/>
    <col min="14326" max="14326" width="13.85546875" style="84" customWidth="1"/>
    <col min="14327" max="14327" width="14.5703125" style="84" bestFit="1" customWidth="1"/>
    <col min="14328" max="14328" width="13.140625" style="84" customWidth="1"/>
    <col min="14329" max="14329" width="2.42578125" style="84" customWidth="1"/>
    <col min="14330" max="14330" width="12.5703125" style="84" customWidth="1"/>
    <col min="14331" max="14331" width="3.140625" style="84" customWidth="1"/>
    <col min="14332" max="14332" width="12.140625" style="84" customWidth="1"/>
    <col min="14333" max="14333" width="14.42578125" style="84" customWidth="1"/>
    <col min="14334" max="14334" width="9.42578125" style="84" bestFit="1" customWidth="1"/>
    <col min="14335" max="14335" width="5" style="84" customWidth="1"/>
    <col min="14336" max="14336" width="2" style="84" customWidth="1"/>
    <col min="14337" max="14338" width="9.140625" style="84"/>
    <col min="14339" max="14339" width="13.85546875" style="84" customWidth="1"/>
    <col min="14340" max="14340" width="9.140625" style="84"/>
    <col min="14341" max="14341" width="1.5703125" style="84" customWidth="1"/>
    <col min="14342" max="14579" width="9.140625" style="84"/>
    <col min="14580" max="14580" width="3.42578125" style="84" customWidth="1"/>
    <col min="14581" max="14581" width="10.5703125" style="84" customWidth="1"/>
    <col min="14582" max="14582" width="13.85546875" style="84" customWidth="1"/>
    <col min="14583" max="14583" width="14.5703125" style="84" bestFit="1" customWidth="1"/>
    <col min="14584" max="14584" width="13.140625" style="84" customWidth="1"/>
    <col min="14585" max="14585" width="2.42578125" style="84" customWidth="1"/>
    <col min="14586" max="14586" width="12.5703125" style="84" customWidth="1"/>
    <col min="14587" max="14587" width="3.140625" style="84" customWidth="1"/>
    <col min="14588" max="14588" width="12.140625" style="84" customWidth="1"/>
    <col min="14589" max="14589" width="14.42578125" style="84" customWidth="1"/>
    <col min="14590" max="14590" width="9.42578125" style="84" bestFit="1" customWidth="1"/>
    <col min="14591" max="14591" width="5" style="84" customWidth="1"/>
    <col min="14592" max="14592" width="2" style="84" customWidth="1"/>
    <col min="14593" max="14594" width="9.140625" style="84"/>
    <col min="14595" max="14595" width="13.85546875" style="84" customWidth="1"/>
    <col min="14596" max="14596" width="9.140625" style="84"/>
    <col min="14597" max="14597" width="1.5703125" style="84" customWidth="1"/>
    <col min="14598" max="14835" width="9.140625" style="84"/>
    <col min="14836" max="14836" width="3.42578125" style="84" customWidth="1"/>
    <col min="14837" max="14837" width="10.5703125" style="84" customWidth="1"/>
    <col min="14838" max="14838" width="13.85546875" style="84" customWidth="1"/>
    <col min="14839" max="14839" width="14.5703125" style="84" bestFit="1" customWidth="1"/>
    <col min="14840" max="14840" width="13.140625" style="84" customWidth="1"/>
    <col min="14841" max="14841" width="2.42578125" style="84" customWidth="1"/>
    <col min="14842" max="14842" width="12.5703125" style="84" customWidth="1"/>
    <col min="14843" max="14843" width="3.140625" style="84" customWidth="1"/>
    <col min="14844" max="14844" width="12.140625" style="84" customWidth="1"/>
    <col min="14845" max="14845" width="14.42578125" style="84" customWidth="1"/>
    <col min="14846" max="14846" width="9.42578125" style="84" bestFit="1" customWidth="1"/>
    <col min="14847" max="14847" width="5" style="84" customWidth="1"/>
    <col min="14848" max="14848" width="2" style="84" customWidth="1"/>
    <col min="14849" max="14850" width="9.140625" style="84"/>
    <col min="14851" max="14851" width="13.85546875" style="84" customWidth="1"/>
    <col min="14852" max="14852" width="9.140625" style="84"/>
    <col min="14853" max="14853" width="1.5703125" style="84" customWidth="1"/>
    <col min="14854" max="15091" width="9.140625" style="84"/>
    <col min="15092" max="15092" width="3.42578125" style="84" customWidth="1"/>
    <col min="15093" max="15093" width="10.5703125" style="84" customWidth="1"/>
    <col min="15094" max="15094" width="13.85546875" style="84" customWidth="1"/>
    <col min="15095" max="15095" width="14.5703125" style="84" bestFit="1" customWidth="1"/>
    <col min="15096" max="15096" width="13.140625" style="84" customWidth="1"/>
    <col min="15097" max="15097" width="2.42578125" style="84" customWidth="1"/>
    <col min="15098" max="15098" width="12.5703125" style="84" customWidth="1"/>
    <col min="15099" max="15099" width="3.140625" style="84" customWidth="1"/>
    <col min="15100" max="15100" width="12.140625" style="84" customWidth="1"/>
    <col min="15101" max="15101" width="14.42578125" style="84" customWidth="1"/>
    <col min="15102" max="15102" width="9.42578125" style="84" bestFit="1" customWidth="1"/>
    <col min="15103" max="15103" width="5" style="84" customWidth="1"/>
    <col min="15104" max="15104" width="2" style="84" customWidth="1"/>
    <col min="15105" max="15106" width="9.140625" style="84"/>
    <col min="15107" max="15107" width="13.85546875" style="84" customWidth="1"/>
    <col min="15108" max="15108" width="9.140625" style="84"/>
    <col min="15109" max="15109" width="1.5703125" style="84" customWidth="1"/>
    <col min="15110" max="15347" width="9.140625" style="84"/>
    <col min="15348" max="15348" width="3.42578125" style="84" customWidth="1"/>
    <col min="15349" max="15349" width="10.5703125" style="84" customWidth="1"/>
    <col min="15350" max="15350" width="13.85546875" style="84" customWidth="1"/>
    <col min="15351" max="15351" width="14.5703125" style="84" bestFit="1" customWidth="1"/>
    <col min="15352" max="15352" width="13.140625" style="84" customWidth="1"/>
    <col min="15353" max="15353" width="2.42578125" style="84" customWidth="1"/>
    <col min="15354" max="15354" width="12.5703125" style="84" customWidth="1"/>
    <col min="15355" max="15355" width="3.140625" style="84" customWidth="1"/>
    <col min="15356" max="15356" width="12.140625" style="84" customWidth="1"/>
    <col min="15357" max="15357" width="14.42578125" style="84" customWidth="1"/>
    <col min="15358" max="15358" width="9.42578125" style="84" bestFit="1" customWidth="1"/>
    <col min="15359" max="15359" width="5" style="84" customWidth="1"/>
    <col min="15360" max="15360" width="2" style="84" customWidth="1"/>
    <col min="15361" max="15362" width="9.140625" style="84"/>
    <col min="15363" max="15363" width="13.85546875" style="84" customWidth="1"/>
    <col min="15364" max="15364" width="9.140625" style="84"/>
    <col min="15365" max="15365" width="1.5703125" style="84" customWidth="1"/>
    <col min="15366" max="15603" width="9.140625" style="84"/>
    <col min="15604" max="15604" width="3.42578125" style="84" customWidth="1"/>
    <col min="15605" max="15605" width="10.5703125" style="84" customWidth="1"/>
    <col min="15606" max="15606" width="13.85546875" style="84" customWidth="1"/>
    <col min="15607" max="15607" width="14.5703125" style="84" bestFit="1" customWidth="1"/>
    <col min="15608" max="15608" width="13.140625" style="84" customWidth="1"/>
    <col min="15609" max="15609" width="2.42578125" style="84" customWidth="1"/>
    <col min="15610" max="15610" width="12.5703125" style="84" customWidth="1"/>
    <col min="15611" max="15611" width="3.140625" style="84" customWidth="1"/>
    <col min="15612" max="15612" width="12.140625" style="84" customWidth="1"/>
    <col min="15613" max="15613" width="14.42578125" style="84" customWidth="1"/>
    <col min="15614" max="15614" width="9.42578125" style="84" bestFit="1" customWidth="1"/>
    <col min="15615" max="15615" width="5" style="84" customWidth="1"/>
    <col min="15616" max="15616" width="2" style="84" customWidth="1"/>
    <col min="15617" max="15618" width="9.140625" style="84"/>
    <col min="15619" max="15619" width="13.85546875" style="84" customWidth="1"/>
    <col min="15620" max="15620" width="9.140625" style="84"/>
    <col min="15621" max="15621" width="1.5703125" style="84" customWidth="1"/>
    <col min="15622" max="15859" width="9.140625" style="84"/>
    <col min="15860" max="15860" width="3.42578125" style="84" customWidth="1"/>
    <col min="15861" max="15861" width="10.5703125" style="84" customWidth="1"/>
    <col min="15862" max="15862" width="13.85546875" style="84" customWidth="1"/>
    <col min="15863" max="15863" width="14.5703125" style="84" bestFit="1" customWidth="1"/>
    <col min="15864" max="15864" width="13.140625" style="84" customWidth="1"/>
    <col min="15865" max="15865" width="2.42578125" style="84" customWidth="1"/>
    <col min="15866" max="15866" width="12.5703125" style="84" customWidth="1"/>
    <col min="15867" max="15867" width="3.140625" style="84" customWidth="1"/>
    <col min="15868" max="15868" width="12.140625" style="84" customWidth="1"/>
    <col min="15869" max="15869" width="14.42578125" style="84" customWidth="1"/>
    <col min="15870" max="15870" width="9.42578125" style="84" bestFit="1" customWidth="1"/>
    <col min="15871" max="15871" width="5" style="84" customWidth="1"/>
    <col min="15872" max="15872" width="2" style="84" customWidth="1"/>
    <col min="15873" max="15874" width="9.140625" style="84"/>
    <col min="15875" max="15875" width="13.85546875" style="84" customWidth="1"/>
    <col min="15876" max="15876" width="9.140625" style="84"/>
    <col min="15877" max="15877" width="1.5703125" style="84" customWidth="1"/>
    <col min="15878" max="16115" width="9.140625" style="84"/>
    <col min="16116" max="16116" width="3.42578125" style="84" customWidth="1"/>
    <col min="16117" max="16117" width="10.5703125" style="84" customWidth="1"/>
    <col min="16118" max="16118" width="13.85546875" style="84" customWidth="1"/>
    <col min="16119" max="16119" width="14.5703125" style="84" bestFit="1" customWidth="1"/>
    <col min="16120" max="16120" width="13.140625" style="84" customWidth="1"/>
    <col min="16121" max="16121" width="2.42578125" style="84" customWidth="1"/>
    <col min="16122" max="16122" width="12.5703125" style="84" customWidth="1"/>
    <col min="16123" max="16123" width="3.140625" style="84" customWidth="1"/>
    <col min="16124" max="16124" width="12.140625" style="84" customWidth="1"/>
    <col min="16125" max="16125" width="14.42578125" style="84" customWidth="1"/>
    <col min="16126" max="16126" width="9.42578125" style="84" bestFit="1" customWidth="1"/>
    <col min="16127" max="16127" width="5" style="84" customWidth="1"/>
    <col min="16128" max="16128" width="2" style="84" customWidth="1"/>
    <col min="16129" max="16130" width="9.140625" style="84"/>
    <col min="16131" max="16131" width="13.85546875" style="84" customWidth="1"/>
    <col min="16132" max="16132" width="9.140625" style="84"/>
    <col min="16133" max="16133" width="1.5703125" style="84" customWidth="1"/>
    <col min="16134" max="16384" width="9.140625" style="84"/>
  </cols>
  <sheetData>
    <row r="1" spans="1:11" ht="15" customHeight="1" x14ac:dyDescent="0.2">
      <c r="I1" s="191"/>
      <c r="J1" s="191"/>
    </row>
    <row r="2" spans="1:11" ht="20.100000000000001" customHeight="1" x14ac:dyDescent="0.3">
      <c r="B2" s="493" t="s">
        <v>332</v>
      </c>
      <c r="C2" s="493"/>
      <c r="D2" s="493"/>
      <c r="E2" s="493"/>
      <c r="F2" s="493"/>
      <c r="G2" s="493"/>
      <c r="H2" s="493"/>
      <c r="I2" s="493"/>
      <c r="J2" s="238"/>
      <c r="K2" s="238"/>
    </row>
    <row r="3" spans="1:11" ht="20.100000000000001" customHeight="1" x14ac:dyDescent="0.2">
      <c r="B3" s="493"/>
      <c r="C3" s="493"/>
      <c r="D3" s="493"/>
      <c r="E3" s="493"/>
      <c r="F3" s="493"/>
      <c r="G3" s="493"/>
      <c r="H3" s="493"/>
      <c r="I3" s="493"/>
      <c r="J3" s="97"/>
    </row>
    <row r="4" spans="1:11" ht="15" customHeight="1" x14ac:dyDescent="0.2">
      <c r="C4" s="492"/>
      <c r="D4" s="492"/>
      <c r="I4" s="491"/>
      <c r="J4" s="491"/>
    </row>
    <row r="5" spans="1:11" ht="15" customHeight="1" x14ac:dyDescent="0.2">
      <c r="D5" s="494" t="s">
        <v>92</v>
      </c>
      <c r="E5" s="494"/>
      <c r="F5" s="494"/>
      <c r="G5" s="494"/>
      <c r="H5" s="494"/>
      <c r="I5" s="494"/>
      <c r="J5" s="97"/>
    </row>
    <row r="6" spans="1:11" ht="15" customHeight="1" x14ac:dyDescent="0.2">
      <c r="D6" s="495" t="str">
        <f>'Dados de Entrada'!C7</f>
        <v>BJ</v>
      </c>
      <c r="E6" s="495"/>
      <c r="F6" s="495"/>
      <c r="G6" s="495"/>
      <c r="H6" s="495"/>
      <c r="I6" s="495"/>
      <c r="J6" s="97"/>
    </row>
    <row r="7" spans="1:11" ht="15" customHeight="1" x14ac:dyDescent="0.2">
      <c r="D7" s="495"/>
      <c r="E7" s="495"/>
      <c r="F7" s="495"/>
      <c r="G7" s="495"/>
      <c r="H7" s="495"/>
      <c r="I7" s="495"/>
      <c r="J7" s="97"/>
    </row>
    <row r="8" spans="1:11" ht="15" customHeight="1" x14ac:dyDescent="0.2"/>
    <row r="9" spans="1:11" ht="15" customHeight="1" x14ac:dyDescent="0.2">
      <c r="D9" s="489" t="str">
        <f>RV!H4</f>
        <v>AMAZON NAVAL LTDA</v>
      </c>
      <c r="E9" s="489"/>
      <c r="G9" s="490" t="str">
        <f>CONCATENATE('Dados de Entrada'!B66,'Dados de Entrada'!C66,"/",'Dados de Entrada'!D66)</f>
        <v>AM-NARQ - 1/26</v>
      </c>
      <c r="H9" s="490"/>
      <c r="I9" s="490"/>
    </row>
    <row r="10" spans="1:11" ht="15" customHeight="1" thickBot="1" x14ac:dyDescent="0.35">
      <c r="A10" s="85"/>
      <c r="B10" s="85"/>
      <c r="C10" s="85"/>
      <c r="D10" s="85"/>
      <c r="E10" s="85"/>
      <c r="F10" s="85"/>
      <c r="G10" s="85"/>
      <c r="H10" s="85"/>
      <c r="I10" s="85"/>
      <c r="J10" s="239" t="s">
        <v>89</v>
      </c>
    </row>
    <row r="11" spans="1:11" ht="36.6" customHeight="1" x14ac:dyDescent="0.2">
      <c r="B11" s="92"/>
      <c r="C11" s="92"/>
      <c r="D11" s="92"/>
      <c r="E11" s="193" t="str">
        <f>IF(C25&gt;24,"  ","NÃO UTILIZAR - USAR A GUIA ''L &lt; 24''")</f>
        <v>NÃO UTILIZAR - USAR A GUIA ''L &lt; 24''</v>
      </c>
      <c r="F11" s="193"/>
      <c r="G11" s="92"/>
      <c r="H11" s="92"/>
      <c r="I11" s="92"/>
      <c r="J11" s="96"/>
    </row>
    <row r="12" spans="1:11" ht="15" customHeight="1" x14ac:dyDescent="0.2">
      <c r="B12" s="194" t="s">
        <v>233</v>
      </c>
    </row>
    <row r="13" spans="1:11" ht="15" customHeight="1" x14ac:dyDescent="0.2">
      <c r="B13" s="195" t="s">
        <v>234</v>
      </c>
      <c r="D13" s="196" t="str">
        <f>'Dados de Entrada'!C7</f>
        <v>BJ</v>
      </c>
      <c r="E13" s="91"/>
      <c r="F13" s="91"/>
      <c r="G13" s="91"/>
      <c r="H13" s="91"/>
      <c r="I13" s="91"/>
    </row>
    <row r="14" spans="1:11" ht="15" customHeight="1" x14ac:dyDescent="0.2">
      <c r="B14" s="195" t="s">
        <v>235</v>
      </c>
      <c r="D14" s="196" t="str">
        <f>'Dados de Entrada'!C8</f>
        <v>KLEDSON LUIS DOS SANTOS PEREIRA</v>
      </c>
      <c r="E14" s="197"/>
      <c r="F14" s="197"/>
      <c r="G14" s="197"/>
      <c r="H14" s="197"/>
      <c r="I14" s="197"/>
    </row>
    <row r="15" spans="1:11" ht="15" customHeight="1" x14ac:dyDescent="0.2">
      <c r="B15" s="195" t="s">
        <v>236</v>
      </c>
      <c r="D15" s="196" t="str">
        <f>'Dados de Entrada'!C11</f>
        <v>KLEDSON LUIS DOS SANTOS PEREIRA</v>
      </c>
      <c r="E15" s="197"/>
      <c r="F15" s="197"/>
      <c r="G15" s="197"/>
      <c r="H15" s="197"/>
      <c r="I15" s="197"/>
    </row>
    <row r="16" spans="1:11" ht="15" customHeight="1" x14ac:dyDescent="0.2">
      <c r="B16" s="195" t="str">
        <f>'[1]Dados de Entrada'!A15</f>
        <v>Número do Casco:</v>
      </c>
      <c r="D16" s="198" t="str">
        <f>'Dados de Entrada'!C12</f>
        <v>x-x-x</v>
      </c>
      <c r="E16" s="197"/>
      <c r="F16" s="197"/>
      <c r="G16" s="197"/>
      <c r="H16" s="197"/>
      <c r="I16" s="197"/>
    </row>
    <row r="17" spans="2:10" ht="15" customHeight="1" x14ac:dyDescent="0.2">
      <c r="B17" s="195" t="s">
        <v>237</v>
      </c>
      <c r="D17" s="199" t="str">
        <f>'Dados de Entrada'!C15</f>
        <v>MADEIRA</v>
      </c>
      <c r="E17" s="197"/>
      <c r="F17" s="197"/>
      <c r="G17" s="197"/>
      <c r="H17" s="197"/>
      <c r="I17" s="197"/>
    </row>
    <row r="18" spans="2:10" ht="15" customHeight="1" x14ac:dyDescent="0.2">
      <c r="B18" s="195" t="s">
        <v>238</v>
      </c>
      <c r="D18" s="199" t="str">
        <f>'Dados de Entrada'!C16</f>
        <v>Carga Geral</v>
      </c>
      <c r="E18" s="197"/>
      <c r="F18" s="197"/>
      <c r="G18" s="197"/>
      <c r="H18" s="197"/>
      <c r="I18" s="197"/>
    </row>
    <row r="19" spans="2:10" ht="15" customHeight="1" x14ac:dyDescent="0.2">
      <c r="B19" s="195" t="s">
        <v>239</v>
      </c>
      <c r="D19" s="199" t="str">
        <f>'Dados de Entrada'!C17</f>
        <v>TRANSPORTE DE CARGA</v>
      </c>
      <c r="E19" s="197"/>
      <c r="F19" s="197"/>
      <c r="G19" s="197"/>
      <c r="H19" s="197"/>
      <c r="I19" s="197"/>
    </row>
    <row r="20" spans="2:10" ht="15" customHeight="1" x14ac:dyDescent="0.2">
      <c r="B20" s="195" t="s">
        <v>240</v>
      </c>
      <c r="D20" s="200" t="str">
        <f>'Dados de Entrada'!C10</f>
        <v>Belém PA</v>
      </c>
      <c r="E20" s="201"/>
      <c r="F20" s="201"/>
      <c r="G20" s="201"/>
      <c r="H20" s="201"/>
      <c r="I20" s="201"/>
    </row>
    <row r="21" spans="2:10" ht="15" customHeight="1" x14ac:dyDescent="0.2">
      <c r="B21" s="195" t="s">
        <v>241</v>
      </c>
      <c r="G21" s="501">
        <f>'Dados de Entrada'!C14</f>
        <v>2025</v>
      </c>
      <c r="H21" s="501"/>
      <c r="I21" s="501"/>
    </row>
    <row r="22" spans="2:10" ht="15" customHeight="1" x14ac:dyDescent="0.2"/>
    <row r="23" spans="2:10" ht="15" customHeight="1" x14ac:dyDescent="0.2">
      <c r="B23" s="194" t="s">
        <v>242</v>
      </c>
      <c r="I23" s="202"/>
    </row>
    <row r="24" spans="2:10" ht="15" customHeight="1" x14ac:dyDescent="0.2">
      <c r="B24" s="96" t="s">
        <v>243</v>
      </c>
      <c r="C24" s="203">
        <f>'Dados de Entrada'!C23</f>
        <v>18.559999999999999</v>
      </c>
      <c r="D24" s="96" t="s">
        <v>244</v>
      </c>
      <c r="E24" s="203">
        <f>'Dados de Entrada'!C25</f>
        <v>1.8</v>
      </c>
      <c r="F24" s="204"/>
    </row>
    <row r="25" spans="2:10" ht="15" customHeight="1" x14ac:dyDescent="0.2">
      <c r="B25" s="96" t="s">
        <v>245</v>
      </c>
      <c r="C25" s="205">
        <f>'Dados de Entrada'!C30</f>
        <v>16.021000000000001</v>
      </c>
      <c r="D25" s="96" t="s">
        <v>246</v>
      </c>
      <c r="E25" s="203">
        <f>'Dados de Entrada'!C26</f>
        <v>3.9</v>
      </c>
      <c r="F25" s="204"/>
    </row>
    <row r="26" spans="2:10" ht="15" customHeight="1" x14ac:dyDescent="0.2">
      <c r="B26" s="96" t="s">
        <v>247</v>
      </c>
      <c r="C26" s="205">
        <f>'Dados de Entrada'!C24</f>
        <v>16.021000000000001</v>
      </c>
      <c r="D26" s="96"/>
      <c r="E26" s="204"/>
      <c r="F26" s="204"/>
    </row>
    <row r="27" spans="2:10" ht="15" customHeight="1" x14ac:dyDescent="0.2">
      <c r="J27" s="202"/>
    </row>
    <row r="28" spans="2:10" ht="15" customHeight="1" x14ac:dyDescent="0.2">
      <c r="C28" s="95" t="s">
        <v>248</v>
      </c>
      <c r="D28" s="206">
        <f>'Dados de Entrada'!C31</f>
        <v>1.1000000000000001</v>
      </c>
      <c r="I28" s="95" t="s">
        <v>248</v>
      </c>
      <c r="J28" s="206">
        <f>'Dados de Entrada'!C34</f>
        <v>1.5</v>
      </c>
    </row>
    <row r="29" spans="2:10" ht="15" customHeight="1" x14ac:dyDescent="0.2">
      <c r="B29" s="195" t="s">
        <v>249</v>
      </c>
      <c r="C29" s="95" t="s">
        <v>250</v>
      </c>
      <c r="D29" s="206">
        <f>'Dados de Entrada'!C32</f>
        <v>1.1000000000000001</v>
      </c>
      <c r="E29" s="490" t="s">
        <v>251</v>
      </c>
      <c r="F29" s="490"/>
      <c r="G29" s="490"/>
      <c r="H29" s="96"/>
      <c r="I29" s="95" t="s">
        <v>250</v>
      </c>
      <c r="J29" s="206">
        <f>'Dados de Entrada'!C35</f>
        <v>1.5</v>
      </c>
    </row>
    <row r="30" spans="2:10" ht="15" customHeight="1" x14ac:dyDescent="0.2">
      <c r="C30" s="95" t="s">
        <v>252</v>
      </c>
      <c r="D30" s="207">
        <f>'Dados de Entrada'!C33</f>
        <v>1.1000000000000001</v>
      </c>
      <c r="I30" s="95" t="s">
        <v>252</v>
      </c>
      <c r="J30" s="207">
        <f>'Dados de Entrada'!C36</f>
        <v>1.5</v>
      </c>
    </row>
    <row r="31" spans="2:10" ht="15" customHeight="1" x14ac:dyDescent="0.2">
      <c r="C31" s="95"/>
      <c r="D31" s="208"/>
      <c r="I31" s="95"/>
      <c r="J31" s="208"/>
    </row>
    <row r="32" spans="2:10" ht="15" customHeight="1" x14ac:dyDescent="0.2"/>
    <row r="33" spans="2:10" ht="15" customHeight="1" x14ac:dyDescent="0.2">
      <c r="B33" s="194" t="s">
        <v>253</v>
      </c>
    </row>
    <row r="34" spans="2:10" ht="15" customHeight="1" x14ac:dyDescent="0.2">
      <c r="B34" s="84" t="s">
        <v>254</v>
      </c>
      <c r="D34" s="241">
        <v>0</v>
      </c>
    </row>
    <row r="35" spans="2:10" ht="15" customHeight="1" x14ac:dyDescent="0.25">
      <c r="B35" s="84" t="s">
        <v>316</v>
      </c>
      <c r="J35" s="242" t="str">
        <f>IF('[3]Dados entrada'!H39&gt;0,'[3]Dados entrada'!H39,IF('[3]Dados entrada'!F39&gt;0,'[3]Dados entrada'!F39,IF('[3]Dados entrada'!F39=0,IF('[3]Dados entrada'!H39=0,"0","0"))))</f>
        <v>0</v>
      </c>
    </row>
    <row r="36" spans="2:10" ht="15" customHeight="1" x14ac:dyDescent="0.25">
      <c r="B36" s="84" t="s">
        <v>317</v>
      </c>
      <c r="E36" s="242">
        <f>'[3]Dados entrada'!D40</f>
        <v>0</v>
      </c>
      <c r="F36" s="209"/>
    </row>
    <row r="37" spans="2:10" ht="15" customHeight="1" x14ac:dyDescent="0.2">
      <c r="E37" s="209"/>
      <c r="F37" s="209"/>
    </row>
    <row r="38" spans="2:10" ht="15" customHeight="1" x14ac:dyDescent="0.2"/>
    <row r="39" spans="2:10" ht="15" customHeight="1" x14ac:dyDescent="0.2">
      <c r="B39" s="194" t="s">
        <v>255</v>
      </c>
    </row>
    <row r="40" spans="2:10" ht="15" customHeight="1" x14ac:dyDescent="0.25">
      <c r="B40" s="98" t="s">
        <v>256</v>
      </c>
    </row>
    <row r="41" spans="2:10" ht="15" customHeight="1" x14ac:dyDescent="0.2">
      <c r="B41" s="84" t="s">
        <v>257</v>
      </c>
      <c r="C41" s="210">
        <f>'Dados de Entrada'!C38</f>
        <v>62.557000000000002</v>
      </c>
    </row>
    <row r="42" spans="2:10" ht="15" customHeight="1" x14ac:dyDescent="0.2">
      <c r="B42" s="84" t="s">
        <v>258</v>
      </c>
      <c r="C42" s="211">
        <f>'Dados de Entrada'!C37</f>
        <v>45.875</v>
      </c>
    </row>
    <row r="43" spans="2:10" ht="15" customHeight="1" x14ac:dyDescent="0.2">
      <c r="B43" s="84" t="s">
        <v>259</v>
      </c>
      <c r="C43" s="211">
        <f>'Dados de Entrada'!C39</f>
        <v>16.682000000000002</v>
      </c>
    </row>
    <row r="44" spans="2:10" ht="15" customHeight="1" x14ac:dyDescent="0.2"/>
    <row r="45" spans="2:10" ht="15" customHeight="1" x14ac:dyDescent="0.2">
      <c r="B45" s="84" t="s">
        <v>260</v>
      </c>
      <c r="G45" s="212">
        <f>I113</f>
        <v>78.81</v>
      </c>
      <c r="H45" s="212"/>
    </row>
    <row r="46" spans="2:10" ht="15" customHeight="1" x14ac:dyDescent="0.2">
      <c r="B46" s="84" t="s">
        <v>261</v>
      </c>
      <c r="G46" s="212">
        <f>I123</f>
        <v>92.86999999999999</v>
      </c>
      <c r="H46" s="212"/>
    </row>
    <row r="47" spans="2:10" ht="15" customHeight="1" x14ac:dyDescent="0.2">
      <c r="B47" s="84" t="s">
        <v>262</v>
      </c>
      <c r="G47" s="212">
        <f>I132</f>
        <v>0</v>
      </c>
      <c r="H47" s="212"/>
    </row>
    <row r="48" spans="2:10" ht="15" customHeight="1" x14ac:dyDescent="0.2">
      <c r="B48" s="84" t="s">
        <v>263</v>
      </c>
      <c r="G48" s="212">
        <f>G45+G46-G47</f>
        <v>171.68</v>
      </c>
      <c r="H48" s="212"/>
      <c r="I48" s="213" t="s">
        <v>264</v>
      </c>
      <c r="J48" s="214">
        <f>AB</f>
        <v>42</v>
      </c>
    </row>
    <row r="49" spans="2:12" ht="15" customHeight="1" x14ac:dyDescent="0.2">
      <c r="B49" s="84" t="s">
        <v>265</v>
      </c>
      <c r="G49" s="212">
        <f>I142</f>
        <v>54.7</v>
      </c>
      <c r="H49" s="212"/>
      <c r="I49" s="213" t="s">
        <v>266</v>
      </c>
      <c r="J49" s="209">
        <f>AL</f>
        <v>12</v>
      </c>
    </row>
    <row r="50" spans="2:12" ht="15" customHeight="1" x14ac:dyDescent="0.2">
      <c r="G50" s="212"/>
      <c r="H50" s="212"/>
      <c r="I50" s="213"/>
      <c r="J50" s="209"/>
    </row>
    <row r="51" spans="2:12" ht="15" customHeight="1" x14ac:dyDescent="0.2">
      <c r="B51" s="500">
        <f>'Dados de Entrada'!C67</f>
        <v>46188</v>
      </c>
      <c r="C51" s="500"/>
      <c r="D51" s="500"/>
      <c r="E51" s="500"/>
      <c r="F51" s="500"/>
      <c r="G51" s="500"/>
      <c r="H51" s="500"/>
      <c r="I51" s="500"/>
      <c r="J51" s="209"/>
    </row>
    <row r="52" spans="2:12" ht="15" customHeight="1" x14ac:dyDescent="0.2"/>
    <row r="53" spans="2:12" ht="15" customHeight="1" x14ac:dyDescent="0.35">
      <c r="J53" s="215"/>
      <c r="K53" s="215"/>
      <c r="L53" s="215"/>
    </row>
    <row r="54" spans="2:12" ht="12.6" customHeight="1" x14ac:dyDescent="0.35">
      <c r="H54" s="496" t="s">
        <v>111</v>
      </c>
      <c r="I54" s="496"/>
      <c r="J54" s="496"/>
      <c r="K54" s="215"/>
      <c r="L54" s="215"/>
    </row>
    <row r="55" spans="2:12" ht="12.6" customHeight="1" x14ac:dyDescent="0.2">
      <c r="H55" s="497" t="s">
        <v>160</v>
      </c>
      <c r="I55" s="497"/>
      <c r="J55" s="497"/>
      <c r="K55" s="92"/>
      <c r="L55" s="92"/>
    </row>
    <row r="56" spans="2:12" ht="12.6" customHeight="1" x14ac:dyDescent="0.2">
      <c r="H56" s="498" t="s">
        <v>161</v>
      </c>
      <c r="I56" s="498"/>
      <c r="J56" s="498"/>
    </row>
    <row r="57" spans="2:12" ht="15" customHeight="1" x14ac:dyDescent="0.2">
      <c r="B57" s="194" t="s">
        <v>267</v>
      </c>
    </row>
    <row r="58" spans="2:12" ht="15" customHeight="1" x14ac:dyDescent="0.2">
      <c r="B58" s="84" t="s">
        <v>268</v>
      </c>
    </row>
    <row r="59" spans="2:12" ht="15" customHeight="1" x14ac:dyDescent="0.2">
      <c r="B59" s="84" t="s">
        <v>269</v>
      </c>
    </row>
    <row r="60" spans="2:12" ht="15" customHeight="1" x14ac:dyDescent="0.2">
      <c r="B60" s="84" t="s">
        <v>270</v>
      </c>
      <c r="G60" s="212">
        <f>G45</f>
        <v>78.81</v>
      </c>
      <c r="H60" s="212"/>
    </row>
    <row r="61" spans="2:12" ht="15" customHeight="1" x14ac:dyDescent="0.2">
      <c r="B61" s="84" t="s">
        <v>271</v>
      </c>
      <c r="G61" s="212">
        <f>G46</f>
        <v>92.86999999999999</v>
      </c>
      <c r="H61" s="212"/>
    </row>
    <row r="62" spans="2:12" ht="15" customHeight="1" x14ac:dyDescent="0.2">
      <c r="B62" s="84" t="s">
        <v>272</v>
      </c>
      <c r="G62" s="212">
        <f>G47</f>
        <v>0</v>
      </c>
      <c r="H62" s="212"/>
    </row>
    <row r="63" spans="2:12" ht="15" customHeight="1" x14ac:dyDescent="0.2">
      <c r="B63" s="84" t="s">
        <v>273</v>
      </c>
      <c r="G63" s="212">
        <f>SUM(G60:G62)</f>
        <v>171.68</v>
      </c>
      <c r="H63" s="212"/>
    </row>
    <row r="64" spans="2:12" ht="15" customHeight="1" x14ac:dyDescent="0.25">
      <c r="B64" s="84" t="s">
        <v>318</v>
      </c>
      <c r="E64" s="213" t="s">
        <v>274</v>
      </c>
      <c r="F64" s="213"/>
      <c r="G64" s="216">
        <f>0.2+0.02*LOG10(G48)</f>
        <v>0.24469439409243754</v>
      </c>
      <c r="H64" s="216"/>
    </row>
    <row r="65" spans="2:8" ht="15" customHeight="1" thickBot="1" x14ac:dyDescent="0.3">
      <c r="B65" s="84" t="s">
        <v>319</v>
      </c>
    </row>
    <row r="66" spans="2:8" ht="15" customHeight="1" thickBot="1" x14ac:dyDescent="0.25">
      <c r="C66" s="217" t="s">
        <v>264</v>
      </c>
      <c r="D66" s="218">
        <f>ROUNDDOWN(G64*G48,0)</f>
        <v>42</v>
      </c>
    </row>
    <row r="67" spans="2:8" ht="15" customHeight="1" x14ac:dyDescent="0.2">
      <c r="B67" s="213"/>
      <c r="C67" s="214"/>
    </row>
    <row r="68" spans="2:8" ht="15" customHeight="1" x14ac:dyDescent="0.2">
      <c r="B68" s="194" t="s">
        <v>275</v>
      </c>
    </row>
    <row r="69" spans="2:8" ht="15" customHeight="1" x14ac:dyDescent="0.2">
      <c r="B69" s="84" t="s">
        <v>276</v>
      </c>
    </row>
    <row r="70" spans="2:8" ht="15" customHeight="1" x14ac:dyDescent="0.2">
      <c r="B70" s="84" t="s">
        <v>277</v>
      </c>
      <c r="D70" s="219">
        <f>G49</f>
        <v>54.7</v>
      </c>
    </row>
    <row r="71" spans="2:8" ht="15" customHeight="1" x14ac:dyDescent="0.25">
      <c r="B71" s="84" t="s">
        <v>320</v>
      </c>
      <c r="E71" s="213" t="s">
        <v>321</v>
      </c>
      <c r="F71" s="213"/>
      <c r="G71" s="220">
        <f>IF(D70=0,0,0.2+0.02*LOG10(D70))</f>
        <v>0.23475974652666864</v>
      </c>
      <c r="H71" s="220"/>
    </row>
    <row r="72" spans="2:8" ht="15" customHeight="1" x14ac:dyDescent="0.25">
      <c r="B72" s="84" t="s">
        <v>322</v>
      </c>
      <c r="C72" s="209">
        <f>J35+E36</f>
        <v>0</v>
      </c>
      <c r="D72" s="221" t="str">
        <f>IF(C72&lt;13,"(  X  )", "(      )")</f>
        <v>(  X  )</v>
      </c>
      <c r="E72" s="84" t="s">
        <v>323</v>
      </c>
    </row>
    <row r="73" spans="2:8" ht="15" customHeight="1" x14ac:dyDescent="0.25">
      <c r="B73" s="222" t="s">
        <v>278</v>
      </c>
      <c r="C73" s="214">
        <f>IF(C72&lt;13,0,C72)</f>
        <v>0</v>
      </c>
      <c r="D73" s="221" t="str">
        <f>IF(C72&gt;=13,"(  X  )", "(      )")</f>
        <v>(      )</v>
      </c>
      <c r="E73" s="84" t="s">
        <v>324</v>
      </c>
    </row>
    <row r="74" spans="2:8" ht="15" customHeight="1" x14ac:dyDescent="0.2"/>
    <row r="75" spans="2:8" ht="15" customHeight="1" x14ac:dyDescent="0.2">
      <c r="B75" s="84" t="s">
        <v>279</v>
      </c>
    </row>
    <row r="76" spans="2:8" ht="15" customHeight="1" x14ac:dyDescent="0.2">
      <c r="B76" s="84" t="s">
        <v>325</v>
      </c>
      <c r="C76" s="223">
        <f>(4*J30/(3*E24))^2</f>
        <v>1.2345679012345676</v>
      </c>
      <c r="E76" s="213" t="s">
        <v>280</v>
      </c>
      <c r="F76" s="213"/>
      <c r="G76" s="223">
        <f>IF(C76&gt;1,1,C76)</f>
        <v>1</v>
      </c>
      <c r="H76" s="223"/>
    </row>
    <row r="77" spans="2:8" ht="15" customHeight="1" x14ac:dyDescent="0.2">
      <c r="B77" s="221" t="str">
        <f>IF(C76&lt;=1,"(  X  )", "(      )")</f>
        <v>(      )</v>
      </c>
      <c r="C77" s="84" t="s">
        <v>281</v>
      </c>
    </row>
    <row r="78" spans="2:8" ht="15" customHeight="1" x14ac:dyDescent="0.2">
      <c r="B78" s="221" t="str">
        <f>IF(C76&gt;1,"(  X  )", "(      )")</f>
        <v>(  X  )</v>
      </c>
      <c r="C78" s="84" t="s">
        <v>282</v>
      </c>
    </row>
    <row r="79" spans="2:8" ht="15" customHeight="1" x14ac:dyDescent="0.25">
      <c r="B79" s="84" t="s">
        <v>326</v>
      </c>
      <c r="D79" s="223">
        <f>G71*D70*G76</f>
        <v>12.841358135008775</v>
      </c>
      <c r="E79" s="213" t="s">
        <v>280</v>
      </c>
      <c r="F79" s="213"/>
      <c r="G79" s="223">
        <f>IF(D79&gt;I81,D79,I81)</f>
        <v>12.841358135008775</v>
      </c>
      <c r="H79" s="223"/>
    </row>
    <row r="80" spans="2:8" ht="15" customHeight="1" x14ac:dyDescent="0.2">
      <c r="B80" s="84" t="s">
        <v>327</v>
      </c>
    </row>
    <row r="81" spans="2:10" ht="15" customHeight="1" x14ac:dyDescent="0.2">
      <c r="B81" s="221" t="str">
        <f>IF(D79&lt;=I81,"(  X  )", "(      )")</f>
        <v>(      )</v>
      </c>
      <c r="C81" s="84" t="s">
        <v>328</v>
      </c>
      <c r="I81" s="223">
        <f>25%*D66</f>
        <v>10.5</v>
      </c>
    </row>
    <row r="82" spans="2:10" ht="15" customHeight="1" x14ac:dyDescent="0.2">
      <c r="B82" s="221" t="str">
        <f>IF(D79&gt;I81,"(  X  )", "(      )")</f>
        <v>(  X  )</v>
      </c>
      <c r="C82" s="84" t="s">
        <v>283</v>
      </c>
      <c r="J82" s="96"/>
    </row>
    <row r="83" spans="2:10" ht="15" customHeight="1" x14ac:dyDescent="0.2">
      <c r="B83" s="95" t="s">
        <v>284</v>
      </c>
      <c r="C83" s="223">
        <f>30%*D66</f>
        <v>12.6</v>
      </c>
    </row>
    <row r="84" spans="2:10" ht="15" customHeight="1" x14ac:dyDescent="0.2">
      <c r="B84" s="95"/>
      <c r="C84" s="214"/>
    </row>
    <row r="85" spans="2:10" ht="15" customHeight="1" x14ac:dyDescent="0.2">
      <c r="B85" s="84" t="s">
        <v>285</v>
      </c>
    </row>
    <row r="86" spans="2:10" ht="15" customHeight="1" x14ac:dyDescent="0.25">
      <c r="B86" s="84" t="s">
        <v>329</v>
      </c>
    </row>
    <row r="87" spans="2:10" ht="15" customHeight="1" x14ac:dyDescent="0.25">
      <c r="B87" s="84" t="s">
        <v>330</v>
      </c>
    </row>
    <row r="88" spans="2:10" ht="15" customHeight="1" x14ac:dyDescent="0.2">
      <c r="B88" s="194" t="s">
        <v>286</v>
      </c>
      <c r="C88" s="223">
        <f>G79+1.25*(J48+10000)/10000*(J35+(E36/10))</f>
        <v>12.841358135008775</v>
      </c>
    </row>
    <row r="89" spans="2:10" ht="15" customHeight="1" x14ac:dyDescent="0.2"/>
    <row r="90" spans="2:10" ht="15" customHeight="1" x14ac:dyDescent="0.2">
      <c r="B90" s="84" t="s">
        <v>287</v>
      </c>
    </row>
    <row r="91" spans="2:10" ht="15" customHeight="1" x14ac:dyDescent="0.2">
      <c r="B91" s="221" t="str">
        <f>IF(C88&gt;=C83,"(  X  )", "(      )")</f>
        <v>(  X  )</v>
      </c>
      <c r="C91" s="84" t="s">
        <v>288</v>
      </c>
    </row>
    <row r="92" spans="2:10" ht="15" customHeight="1" x14ac:dyDescent="0.2">
      <c r="B92" s="221" t="str">
        <f>IF(C88&lt;C83,"(  X  )", "(      )")</f>
        <v>(      )</v>
      </c>
      <c r="C92" s="84" t="s">
        <v>289</v>
      </c>
    </row>
    <row r="93" spans="2:10" ht="15" customHeight="1" thickBot="1" x14ac:dyDescent="0.25"/>
    <row r="94" spans="2:10" ht="15" customHeight="1" thickBot="1" x14ac:dyDescent="0.25">
      <c r="C94" s="217" t="s">
        <v>290</v>
      </c>
      <c r="D94" s="218">
        <f>IF(C88&gt;AB,INT(AB),IF(C88&gt;=C83,INT(C88),INT(C83)))</f>
        <v>12</v>
      </c>
    </row>
    <row r="95" spans="2:10" ht="15" customHeight="1" x14ac:dyDescent="0.2"/>
    <row r="96" spans="2:10" ht="15" customHeight="1" x14ac:dyDescent="0.2"/>
    <row r="97" spans="1:10" ht="15" customHeight="1" x14ac:dyDescent="0.2">
      <c r="B97" s="500">
        <f>B51</f>
        <v>46188</v>
      </c>
      <c r="C97" s="500"/>
      <c r="D97" s="500"/>
      <c r="E97" s="500"/>
      <c r="F97" s="500"/>
      <c r="G97" s="500"/>
      <c r="H97" s="500"/>
      <c r="I97" s="500"/>
    </row>
    <row r="98" spans="1:10" ht="15" customHeight="1" x14ac:dyDescent="0.2">
      <c r="B98" s="194"/>
    </row>
    <row r="99" spans="1:10" ht="15" customHeight="1" x14ac:dyDescent="0.2">
      <c r="B99" s="194"/>
    </row>
    <row r="100" spans="1:10" ht="15" customHeight="1" x14ac:dyDescent="0.2">
      <c r="B100" s="194"/>
    </row>
    <row r="101" spans="1:10" ht="12.6" customHeight="1" x14ac:dyDescent="0.2">
      <c r="H101" s="496" t="s">
        <v>111</v>
      </c>
      <c r="I101" s="496"/>
      <c r="J101" s="496"/>
    </row>
    <row r="102" spans="1:10" ht="12.6" customHeight="1" x14ac:dyDescent="0.2">
      <c r="H102" s="497" t="s">
        <v>160</v>
      </c>
      <c r="I102" s="497"/>
      <c r="J102" s="497"/>
    </row>
    <row r="103" spans="1:10" ht="12.6" customHeight="1" x14ac:dyDescent="0.2">
      <c r="H103" s="498" t="s">
        <v>161</v>
      </c>
      <c r="I103" s="498"/>
      <c r="J103" s="498"/>
    </row>
    <row r="104" spans="1:10" s="224" customFormat="1" ht="15" customHeight="1" x14ac:dyDescent="0.3">
      <c r="B104" s="225" t="s">
        <v>291</v>
      </c>
    </row>
    <row r="105" spans="1:10" s="224" customFormat="1" ht="15" customHeight="1" x14ac:dyDescent="0.3">
      <c r="B105" s="225"/>
    </row>
    <row r="106" spans="1:10" ht="15" customHeight="1" x14ac:dyDescent="0.25">
      <c r="B106" s="93" t="s">
        <v>292</v>
      </c>
    </row>
    <row r="107" spans="1:10" ht="15" customHeight="1" x14ac:dyDescent="0.2"/>
    <row r="108" spans="1:10" ht="15" customHeight="1" x14ac:dyDescent="0.25">
      <c r="B108" s="98" t="s">
        <v>293</v>
      </c>
    </row>
    <row r="109" spans="1:10" ht="15" customHeight="1" x14ac:dyDescent="0.2"/>
    <row r="110" spans="1:10" ht="15" customHeight="1" x14ac:dyDescent="0.2">
      <c r="A110" s="91" t="s">
        <v>294</v>
      </c>
      <c r="B110" s="499" t="s">
        <v>295</v>
      </c>
      <c r="C110" s="499"/>
      <c r="D110" s="499"/>
      <c r="E110" s="499"/>
      <c r="F110" s="84" t="s">
        <v>98</v>
      </c>
      <c r="G110" s="92" t="s">
        <v>296</v>
      </c>
      <c r="H110" s="92" t="s">
        <v>297</v>
      </c>
      <c r="I110" s="226">
        <v>78.81</v>
      </c>
      <c r="J110" s="212"/>
    </row>
    <row r="111" spans="1:10" ht="15" customHeight="1" x14ac:dyDescent="0.2">
      <c r="A111" s="197" t="s">
        <v>298</v>
      </c>
      <c r="B111" s="499"/>
      <c r="C111" s="499"/>
      <c r="D111" s="499"/>
      <c r="E111" s="499"/>
      <c r="F111" s="84" t="s">
        <v>98</v>
      </c>
      <c r="G111" s="92" t="s">
        <v>299</v>
      </c>
      <c r="H111" s="92" t="s">
        <v>297</v>
      </c>
      <c r="I111" s="226">
        <v>0</v>
      </c>
      <c r="J111" s="212"/>
    </row>
    <row r="112" spans="1:10" ht="15" customHeight="1" x14ac:dyDescent="0.2">
      <c r="A112" s="197" t="s">
        <v>300</v>
      </c>
      <c r="B112" s="499"/>
      <c r="C112" s="499"/>
      <c r="D112" s="499"/>
      <c r="E112" s="499"/>
      <c r="F112" s="84" t="s">
        <v>98</v>
      </c>
      <c r="G112" s="92" t="s">
        <v>301</v>
      </c>
      <c r="H112" s="92" t="s">
        <v>297</v>
      </c>
      <c r="I112" s="226">
        <v>0</v>
      </c>
      <c r="J112" s="212"/>
    </row>
    <row r="113" spans="1:10" ht="15" customHeight="1" x14ac:dyDescent="0.2">
      <c r="E113" s="213" t="s">
        <v>302</v>
      </c>
      <c r="F113" s="213"/>
      <c r="G113" s="97" t="s">
        <v>303</v>
      </c>
      <c r="H113" s="92" t="s">
        <v>297</v>
      </c>
      <c r="I113" s="227">
        <f>SUM(I110:J112)</f>
        <v>78.81</v>
      </c>
      <c r="J113" s="228"/>
    </row>
    <row r="114" spans="1:10" ht="15" customHeight="1" x14ac:dyDescent="0.2">
      <c r="H114" s="92"/>
    </row>
    <row r="115" spans="1:10" ht="15" customHeight="1" x14ac:dyDescent="0.25">
      <c r="B115" s="98" t="s">
        <v>304</v>
      </c>
      <c r="H115" s="92"/>
    </row>
    <row r="116" spans="1:10" ht="15" customHeight="1" x14ac:dyDescent="0.2">
      <c r="H116" s="92"/>
    </row>
    <row r="117" spans="1:10" ht="15" customHeight="1" x14ac:dyDescent="0.2">
      <c r="A117" s="91" t="s">
        <v>294</v>
      </c>
      <c r="B117" s="499" t="s">
        <v>516</v>
      </c>
      <c r="C117" s="499"/>
      <c r="D117" s="499"/>
      <c r="E117" s="499"/>
      <c r="F117" s="84" t="s">
        <v>98</v>
      </c>
      <c r="G117" s="92" t="s">
        <v>296</v>
      </c>
      <c r="H117" s="92" t="s">
        <v>297</v>
      </c>
      <c r="I117" s="226">
        <v>40.159999999999997</v>
      </c>
      <c r="J117" s="229"/>
    </row>
    <row r="118" spans="1:10" ht="15" customHeight="1" x14ac:dyDescent="0.2">
      <c r="A118" s="197" t="s">
        <v>298</v>
      </c>
      <c r="B118" s="499" t="s">
        <v>517</v>
      </c>
      <c r="C118" s="499"/>
      <c r="D118" s="499"/>
      <c r="E118" s="499"/>
      <c r="F118" s="84" t="s">
        <v>98</v>
      </c>
      <c r="G118" s="92" t="s">
        <v>299</v>
      </c>
      <c r="H118" s="92" t="s">
        <v>297</v>
      </c>
      <c r="I118" s="226">
        <v>25.74</v>
      </c>
      <c r="J118" s="229"/>
    </row>
    <row r="119" spans="1:10" ht="15" customHeight="1" x14ac:dyDescent="0.2">
      <c r="A119" s="197" t="s">
        <v>300</v>
      </c>
      <c r="B119" s="499" t="s">
        <v>518</v>
      </c>
      <c r="C119" s="499"/>
      <c r="D119" s="499"/>
      <c r="E119" s="499"/>
      <c r="F119" s="84" t="s">
        <v>98</v>
      </c>
      <c r="G119" s="92" t="s">
        <v>301</v>
      </c>
      <c r="H119" s="92" t="s">
        <v>297</v>
      </c>
      <c r="I119" s="226">
        <v>5.27</v>
      </c>
      <c r="J119" s="229"/>
    </row>
    <row r="120" spans="1:10" ht="15" customHeight="1" x14ac:dyDescent="0.2">
      <c r="A120" s="197" t="s">
        <v>305</v>
      </c>
      <c r="B120" s="499" t="s">
        <v>519</v>
      </c>
      <c r="C120" s="499"/>
      <c r="D120" s="499"/>
      <c r="E120" s="499"/>
      <c r="F120" s="84" t="s">
        <v>98</v>
      </c>
      <c r="G120" s="92" t="s">
        <v>306</v>
      </c>
      <c r="H120" s="92" t="s">
        <v>297</v>
      </c>
      <c r="I120" s="226">
        <v>21.7</v>
      </c>
      <c r="J120" s="229"/>
    </row>
    <row r="121" spans="1:10" ht="15" customHeight="1" x14ac:dyDescent="0.2">
      <c r="A121" s="197" t="s">
        <v>307</v>
      </c>
      <c r="B121" s="499"/>
      <c r="C121" s="499"/>
      <c r="D121" s="499"/>
      <c r="E121" s="499"/>
      <c r="F121" s="84" t="s">
        <v>98</v>
      </c>
      <c r="G121" s="92" t="s">
        <v>308</v>
      </c>
      <c r="H121" s="92" t="s">
        <v>297</v>
      </c>
      <c r="I121" s="226">
        <v>0</v>
      </c>
      <c r="J121" s="229"/>
    </row>
    <row r="122" spans="1:10" ht="15" customHeight="1" x14ac:dyDescent="0.2">
      <c r="A122" s="197" t="s">
        <v>309</v>
      </c>
      <c r="B122" s="499"/>
      <c r="C122" s="499"/>
      <c r="D122" s="499"/>
      <c r="E122" s="499"/>
      <c r="F122" s="84" t="s">
        <v>98</v>
      </c>
      <c r="G122" s="92" t="s">
        <v>310</v>
      </c>
      <c r="H122" s="92" t="s">
        <v>297</v>
      </c>
      <c r="I122" s="226">
        <v>0</v>
      </c>
      <c r="J122" s="229"/>
    </row>
    <row r="123" spans="1:10" ht="15" customHeight="1" x14ac:dyDescent="0.2">
      <c r="E123" s="213" t="s">
        <v>302</v>
      </c>
      <c r="F123" s="213"/>
      <c r="G123" s="97" t="s">
        <v>311</v>
      </c>
      <c r="H123" s="97" t="s">
        <v>297</v>
      </c>
      <c r="I123" s="227">
        <f>SUM(I117:I122)</f>
        <v>92.86999999999999</v>
      </c>
      <c r="J123" s="230"/>
    </row>
    <row r="124" spans="1:10" ht="15" customHeight="1" x14ac:dyDescent="0.2">
      <c r="E124" s="92"/>
      <c r="F124" s="92"/>
      <c r="H124" s="92"/>
    </row>
    <row r="125" spans="1:10" ht="15" customHeight="1" x14ac:dyDescent="0.25">
      <c r="B125" s="98"/>
      <c r="D125" s="213" t="s">
        <v>331</v>
      </c>
      <c r="E125" s="227">
        <f>I113+I123</f>
        <v>171.68</v>
      </c>
      <c r="F125" s="231"/>
      <c r="H125" s="92"/>
    </row>
    <row r="126" spans="1:10" ht="15" customHeight="1" x14ac:dyDescent="0.2">
      <c r="H126" s="92"/>
    </row>
    <row r="127" spans="1:10" ht="15" customHeight="1" x14ac:dyDescent="0.25">
      <c r="B127" s="93" t="s">
        <v>312</v>
      </c>
      <c r="H127" s="92"/>
    </row>
    <row r="128" spans="1:10" ht="15" customHeight="1" x14ac:dyDescent="0.2">
      <c r="H128" s="92"/>
    </row>
    <row r="129" spans="1:10" ht="15" customHeight="1" x14ac:dyDescent="0.2">
      <c r="A129" s="91" t="s">
        <v>294</v>
      </c>
      <c r="B129" s="499"/>
      <c r="C129" s="499"/>
      <c r="D129" s="499"/>
      <c r="E129" s="499"/>
      <c r="F129" s="84" t="s">
        <v>98</v>
      </c>
      <c r="G129" s="92" t="s">
        <v>296</v>
      </c>
      <c r="H129" s="92" t="s">
        <v>297</v>
      </c>
      <c r="I129" s="226">
        <v>0</v>
      </c>
    </row>
    <row r="130" spans="1:10" ht="15" customHeight="1" x14ac:dyDescent="0.2">
      <c r="A130" s="197" t="s">
        <v>298</v>
      </c>
      <c r="B130" s="499"/>
      <c r="C130" s="499"/>
      <c r="D130" s="499"/>
      <c r="E130" s="499"/>
      <c r="F130" s="84" t="s">
        <v>98</v>
      </c>
      <c r="G130" s="92" t="s">
        <v>299</v>
      </c>
      <c r="H130" s="92" t="s">
        <v>297</v>
      </c>
      <c r="I130" s="226">
        <v>0</v>
      </c>
    </row>
    <row r="131" spans="1:10" ht="15" customHeight="1" x14ac:dyDescent="0.2">
      <c r="A131" s="197" t="s">
        <v>300</v>
      </c>
      <c r="B131" s="499"/>
      <c r="C131" s="499"/>
      <c r="D131" s="499"/>
      <c r="E131" s="499"/>
      <c r="F131" s="84" t="s">
        <v>98</v>
      </c>
      <c r="G131" s="92" t="s">
        <v>301</v>
      </c>
      <c r="H131" s="92" t="s">
        <v>297</v>
      </c>
      <c r="I131" s="226">
        <v>0</v>
      </c>
    </row>
    <row r="132" spans="1:10" ht="15" customHeight="1" x14ac:dyDescent="0.2">
      <c r="G132" s="97" t="s">
        <v>313</v>
      </c>
      <c r="H132" s="97" t="s">
        <v>297</v>
      </c>
      <c r="I132" s="227">
        <f>SUM(I129:I131)</f>
        <v>0</v>
      </c>
    </row>
    <row r="133" spans="1:10" ht="15" customHeight="1" x14ac:dyDescent="0.2">
      <c r="H133" s="92"/>
    </row>
    <row r="134" spans="1:10" ht="15" customHeight="1" x14ac:dyDescent="0.25">
      <c r="B134" s="93" t="s">
        <v>314</v>
      </c>
      <c r="H134" s="92"/>
    </row>
    <row r="135" spans="1:10" ht="15" customHeight="1" x14ac:dyDescent="0.2">
      <c r="H135" s="92"/>
    </row>
    <row r="136" spans="1:10" s="88" customFormat="1" ht="15" customHeight="1" x14ac:dyDescent="0.2">
      <c r="A136" s="232" t="s">
        <v>294</v>
      </c>
      <c r="B136" s="499" t="s">
        <v>520</v>
      </c>
      <c r="C136" s="499"/>
      <c r="D136" s="499"/>
      <c r="E136" s="499"/>
      <c r="F136" s="88" t="s">
        <v>98</v>
      </c>
      <c r="G136" s="233" t="s">
        <v>296</v>
      </c>
      <c r="H136" s="233" t="s">
        <v>297</v>
      </c>
      <c r="I136" s="234">
        <v>54.7</v>
      </c>
      <c r="J136" s="235"/>
    </row>
    <row r="137" spans="1:10" s="88" customFormat="1" ht="15" customHeight="1" x14ac:dyDescent="0.2">
      <c r="A137" s="236" t="s">
        <v>298</v>
      </c>
      <c r="B137" s="499"/>
      <c r="C137" s="499"/>
      <c r="D137" s="499"/>
      <c r="E137" s="499"/>
      <c r="F137" s="88" t="s">
        <v>98</v>
      </c>
      <c r="G137" s="233" t="s">
        <v>299</v>
      </c>
      <c r="H137" s="233" t="s">
        <v>297</v>
      </c>
      <c r="I137" s="234">
        <v>0</v>
      </c>
      <c r="J137" s="235"/>
    </row>
    <row r="138" spans="1:10" s="88" customFormat="1" ht="15" customHeight="1" x14ac:dyDescent="0.2">
      <c r="A138" s="236" t="s">
        <v>300</v>
      </c>
      <c r="B138" s="499"/>
      <c r="C138" s="499"/>
      <c r="D138" s="499"/>
      <c r="E138" s="499"/>
      <c r="F138" s="88" t="s">
        <v>98</v>
      </c>
      <c r="G138" s="233" t="s">
        <v>301</v>
      </c>
      <c r="H138" s="233" t="s">
        <v>297</v>
      </c>
      <c r="I138" s="234">
        <v>0</v>
      </c>
      <c r="J138" s="235"/>
    </row>
    <row r="139" spans="1:10" s="88" customFormat="1" ht="15" customHeight="1" x14ac:dyDescent="0.2">
      <c r="A139" s="236" t="s">
        <v>305</v>
      </c>
      <c r="B139" s="499"/>
      <c r="C139" s="499"/>
      <c r="D139" s="499"/>
      <c r="E139" s="499"/>
      <c r="F139" s="88" t="s">
        <v>98</v>
      </c>
      <c r="G139" s="233" t="s">
        <v>306</v>
      </c>
      <c r="H139" s="233" t="s">
        <v>297</v>
      </c>
      <c r="I139" s="234">
        <v>0</v>
      </c>
      <c r="J139" s="235"/>
    </row>
    <row r="140" spans="1:10" s="88" customFormat="1" ht="15" customHeight="1" x14ac:dyDescent="0.2">
      <c r="A140" s="236" t="s">
        <v>307</v>
      </c>
      <c r="B140" s="499"/>
      <c r="C140" s="499"/>
      <c r="D140" s="499"/>
      <c r="E140" s="499"/>
      <c r="F140" s="88" t="s">
        <v>98</v>
      </c>
      <c r="G140" s="233" t="s">
        <v>308</v>
      </c>
      <c r="H140" s="233" t="s">
        <v>297</v>
      </c>
      <c r="I140" s="234">
        <v>0</v>
      </c>
      <c r="J140" s="235"/>
    </row>
    <row r="141" spans="1:10" s="88" customFormat="1" ht="15" customHeight="1" x14ac:dyDescent="0.2">
      <c r="A141" s="236" t="s">
        <v>309</v>
      </c>
      <c r="B141" s="499"/>
      <c r="C141" s="499"/>
      <c r="D141" s="499"/>
      <c r="E141" s="499"/>
      <c r="F141" s="88" t="s">
        <v>98</v>
      </c>
      <c r="G141" s="233" t="s">
        <v>310</v>
      </c>
      <c r="H141" s="233" t="s">
        <v>297</v>
      </c>
      <c r="I141" s="234">
        <v>0</v>
      </c>
      <c r="J141" s="235"/>
    </row>
    <row r="142" spans="1:10" ht="15" customHeight="1" x14ac:dyDescent="0.2">
      <c r="E142" s="213" t="s">
        <v>302</v>
      </c>
      <c r="F142" s="213"/>
      <c r="G142" s="97" t="s">
        <v>315</v>
      </c>
      <c r="H142" s="97" t="s">
        <v>297</v>
      </c>
      <c r="I142" s="227">
        <f>SUM(I136:I141)</f>
        <v>54.7</v>
      </c>
      <c r="J142" s="230"/>
    </row>
    <row r="143" spans="1:10" ht="15" customHeight="1" x14ac:dyDescent="0.2">
      <c r="D143" s="230"/>
    </row>
    <row r="144" spans="1:10" ht="15" customHeight="1" x14ac:dyDescent="0.2">
      <c r="B144" s="500">
        <f>B51</f>
        <v>46188</v>
      </c>
      <c r="C144" s="500"/>
      <c r="D144" s="500"/>
      <c r="E144" s="500"/>
      <c r="F144" s="500"/>
      <c r="G144" s="500"/>
      <c r="H144" s="500"/>
      <c r="I144" s="500"/>
    </row>
    <row r="145" spans="2:12" ht="15" customHeight="1" x14ac:dyDescent="0.3">
      <c r="B145" s="237"/>
      <c r="C145" s="237"/>
      <c r="D145" s="237"/>
      <c r="E145" s="237"/>
      <c r="F145" s="237"/>
      <c r="G145" s="237"/>
      <c r="H145" s="237"/>
      <c r="I145" s="237"/>
      <c r="K145" s="94"/>
      <c r="L145" s="94"/>
    </row>
    <row r="146" spans="2:12" ht="15" customHeight="1" x14ac:dyDescent="0.2">
      <c r="B146" s="237"/>
      <c r="C146" s="237"/>
      <c r="D146" s="237"/>
      <c r="E146" s="237"/>
      <c r="F146" s="237"/>
      <c r="G146" s="237"/>
      <c r="H146" s="237"/>
      <c r="I146" s="237"/>
    </row>
    <row r="147" spans="2:12" ht="15" customHeight="1" x14ac:dyDescent="0.2"/>
    <row r="148" spans="2:12" ht="12.6" customHeight="1" x14ac:dyDescent="0.2">
      <c r="H148" s="496" t="s">
        <v>111</v>
      </c>
      <c r="I148" s="496"/>
      <c r="J148" s="496"/>
    </row>
    <row r="149" spans="2:12" ht="12.6" customHeight="1" x14ac:dyDescent="0.2">
      <c r="G149" s="97"/>
      <c r="H149" s="497" t="s">
        <v>160</v>
      </c>
      <c r="I149" s="497"/>
      <c r="J149" s="497"/>
    </row>
    <row r="150" spans="2:12" ht="12.6" customHeight="1" x14ac:dyDescent="0.2">
      <c r="G150" s="97"/>
      <c r="H150" s="498" t="s">
        <v>161</v>
      </c>
      <c r="I150" s="498"/>
      <c r="J150" s="498"/>
    </row>
  </sheetData>
  <mergeCells count="39">
    <mergeCell ref="B111:E111"/>
    <mergeCell ref="G21:I21"/>
    <mergeCell ref="E29:G29"/>
    <mergeCell ref="B51:I51"/>
    <mergeCell ref="H54:J54"/>
    <mergeCell ref="H55:J55"/>
    <mergeCell ref="H56:J56"/>
    <mergeCell ref="B97:I97"/>
    <mergeCell ref="H101:J101"/>
    <mergeCell ref="H102:J102"/>
    <mergeCell ref="H103:J103"/>
    <mergeCell ref="B110:E110"/>
    <mergeCell ref="B138:E138"/>
    <mergeCell ref="B112:E112"/>
    <mergeCell ref="B117:E117"/>
    <mergeCell ref="B118:E118"/>
    <mergeCell ref="B119:E119"/>
    <mergeCell ref="B120:E120"/>
    <mergeCell ref="B121:E121"/>
    <mergeCell ref="B122:E122"/>
    <mergeCell ref="B129:E129"/>
    <mergeCell ref="B130:E130"/>
    <mergeCell ref="B131:E131"/>
    <mergeCell ref="B136:E136"/>
    <mergeCell ref="B137:E137"/>
    <mergeCell ref="H148:J148"/>
    <mergeCell ref="H149:J149"/>
    <mergeCell ref="H150:J150"/>
    <mergeCell ref="B139:E139"/>
    <mergeCell ref="B140:E140"/>
    <mergeCell ref="B141:E141"/>
    <mergeCell ref="B144:I144"/>
    <mergeCell ref="D9:E9"/>
    <mergeCell ref="G9:I9"/>
    <mergeCell ref="I4:J4"/>
    <mergeCell ref="C4:D4"/>
    <mergeCell ref="B2:I3"/>
    <mergeCell ref="D5:I5"/>
    <mergeCell ref="D6:I7"/>
  </mergeCells>
  <printOptions horizontalCentered="1"/>
  <pageMargins left="0.59055118110236227" right="0.59055118110236227" top="0.78740157480314965" bottom="0.78740157480314965" header="0.51181102362204722" footer="0.51181102362204722"/>
  <pageSetup paperSize="9" scale="70" orientation="portrait" horizontalDpi="300" verticalDpi="300" r:id="rId1"/>
  <headerFooter alignWithMargins="0">
    <oddFooter>&amp;R&amp;P / &amp;N</oddFooter>
  </headerFooter>
  <rowBreaks count="2" manualBreakCount="2">
    <brk id="56" max="16383" man="1"/>
    <brk id="103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O178"/>
  <sheetViews>
    <sheetView showGridLines="0" view="pageBreakPreview" zoomScaleSheetLayoutView="100" workbookViewId="0">
      <selection activeCell="AG102" sqref="AG102"/>
    </sheetView>
  </sheetViews>
  <sheetFormatPr defaultColWidth="2.5703125" defaultRowHeight="9.9499999999999993" customHeight="1" x14ac:dyDescent="0.2"/>
  <cols>
    <col min="1" max="1" width="1.85546875" style="25" customWidth="1"/>
    <col min="2" max="23" width="3.85546875" style="25" customWidth="1"/>
    <col min="24" max="27" width="3.5703125" style="25" customWidth="1"/>
    <col min="28" max="28" width="1.85546875" style="25" customWidth="1"/>
    <col min="29" max="30" width="2.5703125" style="25"/>
    <col min="31" max="31" width="7.42578125" style="25" customWidth="1"/>
    <col min="32" max="32" width="7" style="25" customWidth="1"/>
    <col min="33" max="43" width="2.5703125" style="25"/>
    <col min="44" max="44" width="0.85546875" style="25" customWidth="1"/>
    <col min="45" max="243" width="2.5703125" style="25"/>
    <col min="244" max="244" width="1.42578125" style="25" customWidth="1"/>
    <col min="245" max="245" width="1.140625" style="25" customWidth="1"/>
    <col min="246" max="246" width="1.5703125" style="25" customWidth="1"/>
    <col min="247" max="248" width="2.5703125" style="25"/>
    <col min="249" max="249" width="2.140625" style="25" customWidth="1"/>
    <col min="250" max="255" width="2.5703125" style="25"/>
    <col min="256" max="256" width="3.42578125" style="25" customWidth="1"/>
    <col min="257" max="263" width="2.5703125" style="25"/>
    <col min="264" max="264" width="2.5703125" style="25" customWidth="1"/>
    <col min="265" max="274" width="2.5703125" style="25"/>
    <col min="275" max="275" width="3" style="25" customWidth="1"/>
    <col min="276" max="277" width="2.5703125" style="25"/>
    <col min="278" max="278" width="2.140625" style="25" customWidth="1"/>
    <col min="279" max="279" width="4" style="25" customWidth="1"/>
    <col min="280" max="281" width="2.5703125" style="25"/>
    <col min="282" max="282" width="2.42578125" style="25" customWidth="1"/>
    <col min="283" max="284" width="0.5703125" style="25" customWidth="1"/>
    <col min="285" max="286" width="2.5703125" style="25"/>
    <col min="287" max="287" width="7.42578125" style="25" customWidth="1"/>
    <col min="288" max="288" width="7" style="25" customWidth="1"/>
    <col min="289" max="299" width="2.5703125" style="25"/>
    <col min="300" max="300" width="0.85546875" style="25" customWidth="1"/>
    <col min="301" max="499" width="2.5703125" style="25"/>
    <col min="500" max="500" width="1.42578125" style="25" customWidth="1"/>
    <col min="501" max="501" width="1.140625" style="25" customWidth="1"/>
    <col min="502" max="502" width="1.5703125" style="25" customWidth="1"/>
    <col min="503" max="504" width="2.5703125" style="25"/>
    <col min="505" max="505" width="2.140625" style="25" customWidth="1"/>
    <col min="506" max="511" width="2.5703125" style="25"/>
    <col min="512" max="512" width="3.42578125" style="25" customWidth="1"/>
    <col min="513" max="519" width="2.5703125" style="25"/>
    <col min="520" max="520" width="2.5703125" style="25" customWidth="1"/>
    <col min="521" max="530" width="2.5703125" style="25"/>
    <col min="531" max="531" width="3" style="25" customWidth="1"/>
    <col min="532" max="533" width="2.5703125" style="25"/>
    <col min="534" max="534" width="2.140625" style="25" customWidth="1"/>
    <col min="535" max="535" width="4" style="25" customWidth="1"/>
    <col min="536" max="537" width="2.5703125" style="25"/>
    <col min="538" max="538" width="2.42578125" style="25" customWidth="1"/>
    <col min="539" max="540" width="0.5703125" style="25" customWidth="1"/>
    <col min="541" max="542" width="2.5703125" style="25"/>
    <col min="543" max="543" width="7.42578125" style="25" customWidth="1"/>
    <col min="544" max="544" width="7" style="25" customWidth="1"/>
    <col min="545" max="555" width="2.5703125" style="25"/>
    <col min="556" max="556" width="0.85546875" style="25" customWidth="1"/>
    <col min="557" max="755" width="2.5703125" style="25"/>
    <col min="756" max="756" width="1.42578125" style="25" customWidth="1"/>
    <col min="757" max="757" width="1.140625" style="25" customWidth="1"/>
    <col min="758" max="758" width="1.5703125" style="25" customWidth="1"/>
    <col min="759" max="760" width="2.5703125" style="25"/>
    <col min="761" max="761" width="2.140625" style="25" customWidth="1"/>
    <col min="762" max="767" width="2.5703125" style="25"/>
    <col min="768" max="768" width="3.42578125" style="25" customWidth="1"/>
    <col min="769" max="775" width="2.5703125" style="25"/>
    <col min="776" max="776" width="2.5703125" style="25" customWidth="1"/>
    <col min="777" max="786" width="2.5703125" style="25"/>
    <col min="787" max="787" width="3" style="25" customWidth="1"/>
    <col min="788" max="789" width="2.5703125" style="25"/>
    <col min="790" max="790" width="2.140625" style="25" customWidth="1"/>
    <col min="791" max="791" width="4" style="25" customWidth="1"/>
    <col min="792" max="793" width="2.5703125" style="25"/>
    <col min="794" max="794" width="2.42578125" style="25" customWidth="1"/>
    <col min="795" max="796" width="0.5703125" style="25" customWidth="1"/>
    <col min="797" max="798" width="2.5703125" style="25"/>
    <col min="799" max="799" width="7.42578125" style="25" customWidth="1"/>
    <col min="800" max="800" width="7" style="25" customWidth="1"/>
    <col min="801" max="811" width="2.5703125" style="25"/>
    <col min="812" max="812" width="0.85546875" style="25" customWidth="1"/>
    <col min="813" max="1011" width="2.5703125" style="25"/>
    <col min="1012" max="1012" width="1.42578125" style="25" customWidth="1"/>
    <col min="1013" max="1013" width="1.140625" style="25" customWidth="1"/>
    <col min="1014" max="1014" width="1.5703125" style="25" customWidth="1"/>
    <col min="1015" max="1016" width="2.5703125" style="25"/>
    <col min="1017" max="1017" width="2.140625" style="25" customWidth="1"/>
    <col min="1018" max="1023" width="2.5703125" style="25"/>
    <col min="1024" max="1024" width="3.42578125" style="25" customWidth="1"/>
    <col min="1025" max="1031" width="2.5703125" style="25"/>
    <col min="1032" max="1032" width="2.5703125" style="25" customWidth="1"/>
    <col min="1033" max="1042" width="2.5703125" style="25"/>
    <col min="1043" max="1043" width="3" style="25" customWidth="1"/>
    <col min="1044" max="1045" width="2.5703125" style="25"/>
    <col min="1046" max="1046" width="2.140625" style="25" customWidth="1"/>
    <col min="1047" max="1047" width="4" style="25" customWidth="1"/>
    <col min="1048" max="1049" width="2.5703125" style="25"/>
    <col min="1050" max="1050" width="2.42578125" style="25" customWidth="1"/>
    <col min="1051" max="1052" width="0.5703125" style="25" customWidth="1"/>
    <col min="1053" max="1054" width="2.5703125" style="25"/>
    <col min="1055" max="1055" width="7.42578125" style="25" customWidth="1"/>
    <col min="1056" max="1056" width="7" style="25" customWidth="1"/>
    <col min="1057" max="1067" width="2.5703125" style="25"/>
    <col min="1068" max="1068" width="0.85546875" style="25" customWidth="1"/>
    <col min="1069" max="1267" width="2.5703125" style="25"/>
    <col min="1268" max="1268" width="1.42578125" style="25" customWidth="1"/>
    <col min="1269" max="1269" width="1.140625" style="25" customWidth="1"/>
    <col min="1270" max="1270" width="1.5703125" style="25" customWidth="1"/>
    <col min="1271" max="1272" width="2.5703125" style="25"/>
    <col min="1273" max="1273" width="2.140625" style="25" customWidth="1"/>
    <col min="1274" max="1279" width="2.5703125" style="25"/>
    <col min="1280" max="1280" width="3.42578125" style="25" customWidth="1"/>
    <col min="1281" max="1287" width="2.5703125" style="25"/>
    <col min="1288" max="1288" width="2.5703125" style="25" customWidth="1"/>
    <col min="1289" max="1298" width="2.5703125" style="25"/>
    <col min="1299" max="1299" width="3" style="25" customWidth="1"/>
    <col min="1300" max="1301" width="2.5703125" style="25"/>
    <col min="1302" max="1302" width="2.140625" style="25" customWidth="1"/>
    <col min="1303" max="1303" width="4" style="25" customWidth="1"/>
    <col min="1304" max="1305" width="2.5703125" style="25"/>
    <col min="1306" max="1306" width="2.42578125" style="25" customWidth="1"/>
    <col min="1307" max="1308" width="0.5703125" style="25" customWidth="1"/>
    <col min="1309" max="1310" width="2.5703125" style="25"/>
    <col min="1311" max="1311" width="7.42578125" style="25" customWidth="1"/>
    <col min="1312" max="1312" width="7" style="25" customWidth="1"/>
    <col min="1313" max="1323" width="2.5703125" style="25"/>
    <col min="1324" max="1324" width="0.85546875" style="25" customWidth="1"/>
    <col min="1325" max="1523" width="2.5703125" style="25"/>
    <col min="1524" max="1524" width="1.42578125" style="25" customWidth="1"/>
    <col min="1525" max="1525" width="1.140625" style="25" customWidth="1"/>
    <col min="1526" max="1526" width="1.5703125" style="25" customWidth="1"/>
    <col min="1527" max="1528" width="2.5703125" style="25"/>
    <col min="1529" max="1529" width="2.140625" style="25" customWidth="1"/>
    <col min="1530" max="1535" width="2.5703125" style="25"/>
    <col min="1536" max="1536" width="3.42578125" style="25" customWidth="1"/>
    <col min="1537" max="1543" width="2.5703125" style="25"/>
    <col min="1544" max="1544" width="2.5703125" style="25" customWidth="1"/>
    <col min="1545" max="1554" width="2.5703125" style="25"/>
    <col min="1555" max="1555" width="3" style="25" customWidth="1"/>
    <col min="1556" max="1557" width="2.5703125" style="25"/>
    <col min="1558" max="1558" width="2.140625" style="25" customWidth="1"/>
    <col min="1559" max="1559" width="4" style="25" customWidth="1"/>
    <col min="1560" max="1561" width="2.5703125" style="25"/>
    <col min="1562" max="1562" width="2.42578125" style="25" customWidth="1"/>
    <col min="1563" max="1564" width="0.5703125" style="25" customWidth="1"/>
    <col min="1565" max="1566" width="2.5703125" style="25"/>
    <col min="1567" max="1567" width="7.42578125" style="25" customWidth="1"/>
    <col min="1568" max="1568" width="7" style="25" customWidth="1"/>
    <col min="1569" max="1579" width="2.5703125" style="25"/>
    <col min="1580" max="1580" width="0.85546875" style="25" customWidth="1"/>
    <col min="1581" max="1779" width="2.5703125" style="25"/>
    <col min="1780" max="1780" width="1.42578125" style="25" customWidth="1"/>
    <col min="1781" max="1781" width="1.140625" style="25" customWidth="1"/>
    <col min="1782" max="1782" width="1.5703125" style="25" customWidth="1"/>
    <col min="1783" max="1784" width="2.5703125" style="25"/>
    <col min="1785" max="1785" width="2.140625" style="25" customWidth="1"/>
    <col min="1786" max="1791" width="2.5703125" style="25"/>
    <col min="1792" max="1792" width="3.42578125" style="25" customWidth="1"/>
    <col min="1793" max="1799" width="2.5703125" style="25"/>
    <col min="1800" max="1800" width="2.5703125" style="25" customWidth="1"/>
    <col min="1801" max="1810" width="2.5703125" style="25"/>
    <col min="1811" max="1811" width="3" style="25" customWidth="1"/>
    <col min="1812" max="1813" width="2.5703125" style="25"/>
    <col min="1814" max="1814" width="2.140625" style="25" customWidth="1"/>
    <col min="1815" max="1815" width="4" style="25" customWidth="1"/>
    <col min="1816" max="1817" width="2.5703125" style="25"/>
    <col min="1818" max="1818" width="2.42578125" style="25" customWidth="1"/>
    <col min="1819" max="1820" width="0.5703125" style="25" customWidth="1"/>
    <col min="1821" max="1822" width="2.5703125" style="25"/>
    <col min="1823" max="1823" width="7.42578125" style="25" customWidth="1"/>
    <col min="1824" max="1824" width="7" style="25" customWidth="1"/>
    <col min="1825" max="1835" width="2.5703125" style="25"/>
    <col min="1836" max="1836" width="0.85546875" style="25" customWidth="1"/>
    <col min="1837" max="2035" width="2.5703125" style="25"/>
    <col min="2036" max="2036" width="1.42578125" style="25" customWidth="1"/>
    <col min="2037" max="2037" width="1.140625" style="25" customWidth="1"/>
    <col min="2038" max="2038" width="1.5703125" style="25" customWidth="1"/>
    <col min="2039" max="2040" width="2.5703125" style="25"/>
    <col min="2041" max="2041" width="2.140625" style="25" customWidth="1"/>
    <col min="2042" max="2047" width="2.5703125" style="25"/>
    <col min="2048" max="2048" width="3.42578125" style="25" customWidth="1"/>
    <col min="2049" max="2055" width="2.5703125" style="25"/>
    <col min="2056" max="2056" width="2.5703125" style="25" customWidth="1"/>
    <col min="2057" max="2066" width="2.5703125" style="25"/>
    <col min="2067" max="2067" width="3" style="25" customWidth="1"/>
    <col min="2068" max="2069" width="2.5703125" style="25"/>
    <col min="2070" max="2070" width="2.140625" style="25" customWidth="1"/>
    <col min="2071" max="2071" width="4" style="25" customWidth="1"/>
    <col min="2072" max="2073" width="2.5703125" style="25"/>
    <col min="2074" max="2074" width="2.42578125" style="25" customWidth="1"/>
    <col min="2075" max="2076" width="0.5703125" style="25" customWidth="1"/>
    <col min="2077" max="2078" width="2.5703125" style="25"/>
    <col min="2079" max="2079" width="7.42578125" style="25" customWidth="1"/>
    <col min="2080" max="2080" width="7" style="25" customWidth="1"/>
    <col min="2081" max="2091" width="2.5703125" style="25"/>
    <col min="2092" max="2092" width="0.85546875" style="25" customWidth="1"/>
    <col min="2093" max="2291" width="2.5703125" style="25"/>
    <col min="2292" max="2292" width="1.42578125" style="25" customWidth="1"/>
    <col min="2293" max="2293" width="1.140625" style="25" customWidth="1"/>
    <col min="2294" max="2294" width="1.5703125" style="25" customWidth="1"/>
    <col min="2295" max="2296" width="2.5703125" style="25"/>
    <col min="2297" max="2297" width="2.140625" style="25" customWidth="1"/>
    <col min="2298" max="2303" width="2.5703125" style="25"/>
    <col min="2304" max="2304" width="3.42578125" style="25" customWidth="1"/>
    <col min="2305" max="2311" width="2.5703125" style="25"/>
    <col min="2312" max="2312" width="2.5703125" style="25" customWidth="1"/>
    <col min="2313" max="2322" width="2.5703125" style="25"/>
    <col min="2323" max="2323" width="3" style="25" customWidth="1"/>
    <col min="2324" max="2325" width="2.5703125" style="25"/>
    <col min="2326" max="2326" width="2.140625" style="25" customWidth="1"/>
    <col min="2327" max="2327" width="4" style="25" customWidth="1"/>
    <col min="2328" max="2329" width="2.5703125" style="25"/>
    <col min="2330" max="2330" width="2.42578125" style="25" customWidth="1"/>
    <col min="2331" max="2332" width="0.5703125" style="25" customWidth="1"/>
    <col min="2333" max="2334" width="2.5703125" style="25"/>
    <col min="2335" max="2335" width="7.42578125" style="25" customWidth="1"/>
    <col min="2336" max="2336" width="7" style="25" customWidth="1"/>
    <col min="2337" max="2347" width="2.5703125" style="25"/>
    <col min="2348" max="2348" width="0.85546875" style="25" customWidth="1"/>
    <col min="2349" max="2547" width="2.5703125" style="25"/>
    <col min="2548" max="2548" width="1.42578125" style="25" customWidth="1"/>
    <col min="2549" max="2549" width="1.140625" style="25" customWidth="1"/>
    <col min="2550" max="2550" width="1.5703125" style="25" customWidth="1"/>
    <col min="2551" max="2552" width="2.5703125" style="25"/>
    <col min="2553" max="2553" width="2.140625" style="25" customWidth="1"/>
    <col min="2554" max="2559" width="2.5703125" style="25"/>
    <col min="2560" max="2560" width="3.42578125" style="25" customWidth="1"/>
    <col min="2561" max="2567" width="2.5703125" style="25"/>
    <col min="2568" max="2568" width="2.5703125" style="25" customWidth="1"/>
    <col min="2569" max="2578" width="2.5703125" style="25"/>
    <col min="2579" max="2579" width="3" style="25" customWidth="1"/>
    <col min="2580" max="2581" width="2.5703125" style="25"/>
    <col min="2582" max="2582" width="2.140625" style="25" customWidth="1"/>
    <col min="2583" max="2583" width="4" style="25" customWidth="1"/>
    <col min="2584" max="2585" width="2.5703125" style="25"/>
    <col min="2586" max="2586" width="2.42578125" style="25" customWidth="1"/>
    <col min="2587" max="2588" width="0.5703125" style="25" customWidth="1"/>
    <col min="2589" max="2590" width="2.5703125" style="25"/>
    <col min="2591" max="2591" width="7.42578125" style="25" customWidth="1"/>
    <col min="2592" max="2592" width="7" style="25" customWidth="1"/>
    <col min="2593" max="2603" width="2.5703125" style="25"/>
    <col min="2604" max="2604" width="0.85546875" style="25" customWidth="1"/>
    <col min="2605" max="2803" width="2.5703125" style="25"/>
    <col min="2804" max="2804" width="1.42578125" style="25" customWidth="1"/>
    <col min="2805" max="2805" width="1.140625" style="25" customWidth="1"/>
    <col min="2806" max="2806" width="1.5703125" style="25" customWidth="1"/>
    <col min="2807" max="2808" width="2.5703125" style="25"/>
    <col min="2809" max="2809" width="2.140625" style="25" customWidth="1"/>
    <col min="2810" max="2815" width="2.5703125" style="25"/>
    <col min="2816" max="2816" width="3.42578125" style="25" customWidth="1"/>
    <col min="2817" max="2823" width="2.5703125" style="25"/>
    <col min="2824" max="2824" width="2.5703125" style="25" customWidth="1"/>
    <col min="2825" max="2834" width="2.5703125" style="25"/>
    <col min="2835" max="2835" width="3" style="25" customWidth="1"/>
    <col min="2836" max="2837" width="2.5703125" style="25"/>
    <col min="2838" max="2838" width="2.140625" style="25" customWidth="1"/>
    <col min="2839" max="2839" width="4" style="25" customWidth="1"/>
    <col min="2840" max="2841" width="2.5703125" style="25"/>
    <col min="2842" max="2842" width="2.42578125" style="25" customWidth="1"/>
    <col min="2843" max="2844" width="0.5703125" style="25" customWidth="1"/>
    <col min="2845" max="2846" width="2.5703125" style="25"/>
    <col min="2847" max="2847" width="7.42578125" style="25" customWidth="1"/>
    <col min="2848" max="2848" width="7" style="25" customWidth="1"/>
    <col min="2849" max="2859" width="2.5703125" style="25"/>
    <col min="2860" max="2860" width="0.85546875" style="25" customWidth="1"/>
    <col min="2861" max="3059" width="2.5703125" style="25"/>
    <col min="3060" max="3060" width="1.42578125" style="25" customWidth="1"/>
    <col min="3061" max="3061" width="1.140625" style="25" customWidth="1"/>
    <col min="3062" max="3062" width="1.5703125" style="25" customWidth="1"/>
    <col min="3063" max="3064" width="2.5703125" style="25"/>
    <col min="3065" max="3065" width="2.140625" style="25" customWidth="1"/>
    <col min="3066" max="3071" width="2.5703125" style="25"/>
    <col min="3072" max="3072" width="3.42578125" style="25" customWidth="1"/>
    <col min="3073" max="3079" width="2.5703125" style="25"/>
    <col min="3080" max="3080" width="2.5703125" style="25" customWidth="1"/>
    <col min="3081" max="3090" width="2.5703125" style="25"/>
    <col min="3091" max="3091" width="3" style="25" customWidth="1"/>
    <col min="3092" max="3093" width="2.5703125" style="25"/>
    <col min="3094" max="3094" width="2.140625" style="25" customWidth="1"/>
    <col min="3095" max="3095" width="4" style="25" customWidth="1"/>
    <col min="3096" max="3097" width="2.5703125" style="25"/>
    <col min="3098" max="3098" width="2.42578125" style="25" customWidth="1"/>
    <col min="3099" max="3100" width="0.5703125" style="25" customWidth="1"/>
    <col min="3101" max="3102" width="2.5703125" style="25"/>
    <col min="3103" max="3103" width="7.42578125" style="25" customWidth="1"/>
    <col min="3104" max="3104" width="7" style="25" customWidth="1"/>
    <col min="3105" max="3115" width="2.5703125" style="25"/>
    <col min="3116" max="3116" width="0.85546875" style="25" customWidth="1"/>
    <col min="3117" max="3315" width="2.5703125" style="25"/>
    <col min="3316" max="3316" width="1.42578125" style="25" customWidth="1"/>
    <col min="3317" max="3317" width="1.140625" style="25" customWidth="1"/>
    <col min="3318" max="3318" width="1.5703125" style="25" customWidth="1"/>
    <col min="3319" max="3320" width="2.5703125" style="25"/>
    <col min="3321" max="3321" width="2.140625" style="25" customWidth="1"/>
    <col min="3322" max="3327" width="2.5703125" style="25"/>
    <col min="3328" max="3328" width="3.42578125" style="25" customWidth="1"/>
    <col min="3329" max="3335" width="2.5703125" style="25"/>
    <col min="3336" max="3336" width="2.5703125" style="25" customWidth="1"/>
    <col min="3337" max="3346" width="2.5703125" style="25"/>
    <col min="3347" max="3347" width="3" style="25" customWidth="1"/>
    <col min="3348" max="3349" width="2.5703125" style="25"/>
    <col min="3350" max="3350" width="2.140625" style="25" customWidth="1"/>
    <col min="3351" max="3351" width="4" style="25" customWidth="1"/>
    <col min="3352" max="3353" width="2.5703125" style="25"/>
    <col min="3354" max="3354" width="2.42578125" style="25" customWidth="1"/>
    <col min="3355" max="3356" width="0.5703125" style="25" customWidth="1"/>
    <col min="3357" max="3358" width="2.5703125" style="25"/>
    <col min="3359" max="3359" width="7.42578125" style="25" customWidth="1"/>
    <col min="3360" max="3360" width="7" style="25" customWidth="1"/>
    <col min="3361" max="3371" width="2.5703125" style="25"/>
    <col min="3372" max="3372" width="0.85546875" style="25" customWidth="1"/>
    <col min="3373" max="3571" width="2.5703125" style="25"/>
    <col min="3572" max="3572" width="1.42578125" style="25" customWidth="1"/>
    <col min="3573" max="3573" width="1.140625" style="25" customWidth="1"/>
    <col min="3574" max="3574" width="1.5703125" style="25" customWidth="1"/>
    <col min="3575" max="3576" width="2.5703125" style="25"/>
    <col min="3577" max="3577" width="2.140625" style="25" customWidth="1"/>
    <col min="3578" max="3583" width="2.5703125" style="25"/>
    <col min="3584" max="3584" width="3.42578125" style="25" customWidth="1"/>
    <col min="3585" max="3591" width="2.5703125" style="25"/>
    <col min="3592" max="3592" width="2.5703125" style="25" customWidth="1"/>
    <col min="3593" max="3602" width="2.5703125" style="25"/>
    <col min="3603" max="3603" width="3" style="25" customWidth="1"/>
    <col min="3604" max="3605" width="2.5703125" style="25"/>
    <col min="3606" max="3606" width="2.140625" style="25" customWidth="1"/>
    <col min="3607" max="3607" width="4" style="25" customWidth="1"/>
    <col min="3608" max="3609" width="2.5703125" style="25"/>
    <col min="3610" max="3610" width="2.42578125" style="25" customWidth="1"/>
    <col min="3611" max="3612" width="0.5703125" style="25" customWidth="1"/>
    <col min="3613" max="3614" width="2.5703125" style="25"/>
    <col min="3615" max="3615" width="7.42578125" style="25" customWidth="1"/>
    <col min="3616" max="3616" width="7" style="25" customWidth="1"/>
    <col min="3617" max="3627" width="2.5703125" style="25"/>
    <col min="3628" max="3628" width="0.85546875" style="25" customWidth="1"/>
    <col min="3629" max="3827" width="2.5703125" style="25"/>
    <col min="3828" max="3828" width="1.42578125" style="25" customWidth="1"/>
    <col min="3829" max="3829" width="1.140625" style="25" customWidth="1"/>
    <col min="3830" max="3830" width="1.5703125" style="25" customWidth="1"/>
    <col min="3831" max="3832" width="2.5703125" style="25"/>
    <col min="3833" max="3833" width="2.140625" style="25" customWidth="1"/>
    <col min="3834" max="3839" width="2.5703125" style="25"/>
    <col min="3840" max="3840" width="3.42578125" style="25" customWidth="1"/>
    <col min="3841" max="3847" width="2.5703125" style="25"/>
    <col min="3848" max="3848" width="2.5703125" style="25" customWidth="1"/>
    <col min="3849" max="3858" width="2.5703125" style="25"/>
    <col min="3859" max="3859" width="3" style="25" customWidth="1"/>
    <col min="3860" max="3861" width="2.5703125" style="25"/>
    <col min="3862" max="3862" width="2.140625" style="25" customWidth="1"/>
    <col min="3863" max="3863" width="4" style="25" customWidth="1"/>
    <col min="3864" max="3865" width="2.5703125" style="25"/>
    <col min="3866" max="3866" width="2.42578125" style="25" customWidth="1"/>
    <col min="3867" max="3868" width="0.5703125" style="25" customWidth="1"/>
    <col min="3869" max="3870" width="2.5703125" style="25"/>
    <col min="3871" max="3871" width="7.42578125" style="25" customWidth="1"/>
    <col min="3872" max="3872" width="7" style="25" customWidth="1"/>
    <col min="3873" max="3883" width="2.5703125" style="25"/>
    <col min="3884" max="3884" width="0.85546875" style="25" customWidth="1"/>
    <col min="3885" max="4083" width="2.5703125" style="25"/>
    <col min="4084" max="4084" width="1.42578125" style="25" customWidth="1"/>
    <col min="4085" max="4085" width="1.140625" style="25" customWidth="1"/>
    <col min="4086" max="4086" width="1.5703125" style="25" customWidth="1"/>
    <col min="4087" max="4088" width="2.5703125" style="25"/>
    <col min="4089" max="4089" width="2.140625" style="25" customWidth="1"/>
    <col min="4090" max="4095" width="2.5703125" style="25"/>
    <col min="4096" max="4096" width="3.42578125" style="25" customWidth="1"/>
    <col min="4097" max="4103" width="2.5703125" style="25"/>
    <col min="4104" max="4104" width="2.5703125" style="25" customWidth="1"/>
    <col min="4105" max="4114" width="2.5703125" style="25"/>
    <col min="4115" max="4115" width="3" style="25" customWidth="1"/>
    <col min="4116" max="4117" width="2.5703125" style="25"/>
    <col min="4118" max="4118" width="2.140625" style="25" customWidth="1"/>
    <col min="4119" max="4119" width="4" style="25" customWidth="1"/>
    <col min="4120" max="4121" width="2.5703125" style="25"/>
    <col min="4122" max="4122" width="2.42578125" style="25" customWidth="1"/>
    <col min="4123" max="4124" width="0.5703125" style="25" customWidth="1"/>
    <col min="4125" max="4126" width="2.5703125" style="25"/>
    <col min="4127" max="4127" width="7.42578125" style="25" customWidth="1"/>
    <col min="4128" max="4128" width="7" style="25" customWidth="1"/>
    <col min="4129" max="4139" width="2.5703125" style="25"/>
    <col min="4140" max="4140" width="0.85546875" style="25" customWidth="1"/>
    <col min="4141" max="4339" width="2.5703125" style="25"/>
    <col min="4340" max="4340" width="1.42578125" style="25" customWidth="1"/>
    <col min="4341" max="4341" width="1.140625" style="25" customWidth="1"/>
    <col min="4342" max="4342" width="1.5703125" style="25" customWidth="1"/>
    <col min="4343" max="4344" width="2.5703125" style="25"/>
    <col min="4345" max="4345" width="2.140625" style="25" customWidth="1"/>
    <col min="4346" max="4351" width="2.5703125" style="25"/>
    <col min="4352" max="4352" width="3.42578125" style="25" customWidth="1"/>
    <col min="4353" max="4359" width="2.5703125" style="25"/>
    <col min="4360" max="4360" width="2.5703125" style="25" customWidth="1"/>
    <col min="4361" max="4370" width="2.5703125" style="25"/>
    <col min="4371" max="4371" width="3" style="25" customWidth="1"/>
    <col min="4372" max="4373" width="2.5703125" style="25"/>
    <col min="4374" max="4374" width="2.140625" style="25" customWidth="1"/>
    <col min="4375" max="4375" width="4" style="25" customWidth="1"/>
    <col min="4376" max="4377" width="2.5703125" style="25"/>
    <col min="4378" max="4378" width="2.42578125" style="25" customWidth="1"/>
    <col min="4379" max="4380" width="0.5703125" style="25" customWidth="1"/>
    <col min="4381" max="4382" width="2.5703125" style="25"/>
    <col min="4383" max="4383" width="7.42578125" style="25" customWidth="1"/>
    <col min="4384" max="4384" width="7" style="25" customWidth="1"/>
    <col min="4385" max="4395" width="2.5703125" style="25"/>
    <col min="4396" max="4396" width="0.85546875" style="25" customWidth="1"/>
    <col min="4397" max="4595" width="2.5703125" style="25"/>
    <col min="4596" max="4596" width="1.42578125" style="25" customWidth="1"/>
    <col min="4597" max="4597" width="1.140625" style="25" customWidth="1"/>
    <col min="4598" max="4598" width="1.5703125" style="25" customWidth="1"/>
    <col min="4599" max="4600" width="2.5703125" style="25"/>
    <col min="4601" max="4601" width="2.140625" style="25" customWidth="1"/>
    <col min="4602" max="4607" width="2.5703125" style="25"/>
    <col min="4608" max="4608" width="3.42578125" style="25" customWidth="1"/>
    <col min="4609" max="4615" width="2.5703125" style="25"/>
    <col min="4616" max="4616" width="2.5703125" style="25" customWidth="1"/>
    <col min="4617" max="4626" width="2.5703125" style="25"/>
    <col min="4627" max="4627" width="3" style="25" customWidth="1"/>
    <col min="4628" max="4629" width="2.5703125" style="25"/>
    <col min="4630" max="4630" width="2.140625" style="25" customWidth="1"/>
    <col min="4631" max="4631" width="4" style="25" customWidth="1"/>
    <col min="4632" max="4633" width="2.5703125" style="25"/>
    <col min="4634" max="4634" width="2.42578125" style="25" customWidth="1"/>
    <col min="4635" max="4636" width="0.5703125" style="25" customWidth="1"/>
    <col min="4637" max="4638" width="2.5703125" style="25"/>
    <col min="4639" max="4639" width="7.42578125" style="25" customWidth="1"/>
    <col min="4640" max="4640" width="7" style="25" customWidth="1"/>
    <col min="4641" max="4651" width="2.5703125" style="25"/>
    <col min="4652" max="4652" width="0.85546875" style="25" customWidth="1"/>
    <col min="4653" max="4851" width="2.5703125" style="25"/>
    <col min="4852" max="4852" width="1.42578125" style="25" customWidth="1"/>
    <col min="4853" max="4853" width="1.140625" style="25" customWidth="1"/>
    <col min="4854" max="4854" width="1.5703125" style="25" customWidth="1"/>
    <col min="4855" max="4856" width="2.5703125" style="25"/>
    <col min="4857" max="4857" width="2.140625" style="25" customWidth="1"/>
    <col min="4858" max="4863" width="2.5703125" style="25"/>
    <col min="4864" max="4864" width="3.42578125" style="25" customWidth="1"/>
    <col min="4865" max="4871" width="2.5703125" style="25"/>
    <col min="4872" max="4872" width="2.5703125" style="25" customWidth="1"/>
    <col min="4873" max="4882" width="2.5703125" style="25"/>
    <col min="4883" max="4883" width="3" style="25" customWidth="1"/>
    <col min="4884" max="4885" width="2.5703125" style="25"/>
    <col min="4886" max="4886" width="2.140625" style="25" customWidth="1"/>
    <col min="4887" max="4887" width="4" style="25" customWidth="1"/>
    <col min="4888" max="4889" width="2.5703125" style="25"/>
    <col min="4890" max="4890" width="2.42578125" style="25" customWidth="1"/>
    <col min="4891" max="4892" width="0.5703125" style="25" customWidth="1"/>
    <col min="4893" max="4894" width="2.5703125" style="25"/>
    <col min="4895" max="4895" width="7.42578125" style="25" customWidth="1"/>
    <col min="4896" max="4896" width="7" style="25" customWidth="1"/>
    <col min="4897" max="4907" width="2.5703125" style="25"/>
    <col min="4908" max="4908" width="0.85546875" style="25" customWidth="1"/>
    <col min="4909" max="5107" width="2.5703125" style="25"/>
    <col min="5108" max="5108" width="1.42578125" style="25" customWidth="1"/>
    <col min="5109" max="5109" width="1.140625" style="25" customWidth="1"/>
    <col min="5110" max="5110" width="1.5703125" style="25" customWidth="1"/>
    <col min="5111" max="5112" width="2.5703125" style="25"/>
    <col min="5113" max="5113" width="2.140625" style="25" customWidth="1"/>
    <col min="5114" max="5119" width="2.5703125" style="25"/>
    <col min="5120" max="5120" width="3.42578125" style="25" customWidth="1"/>
    <col min="5121" max="5127" width="2.5703125" style="25"/>
    <col min="5128" max="5128" width="2.5703125" style="25" customWidth="1"/>
    <col min="5129" max="5138" width="2.5703125" style="25"/>
    <col min="5139" max="5139" width="3" style="25" customWidth="1"/>
    <col min="5140" max="5141" width="2.5703125" style="25"/>
    <col min="5142" max="5142" width="2.140625" style="25" customWidth="1"/>
    <col min="5143" max="5143" width="4" style="25" customWidth="1"/>
    <col min="5144" max="5145" width="2.5703125" style="25"/>
    <col min="5146" max="5146" width="2.42578125" style="25" customWidth="1"/>
    <col min="5147" max="5148" width="0.5703125" style="25" customWidth="1"/>
    <col min="5149" max="5150" width="2.5703125" style="25"/>
    <col min="5151" max="5151" width="7.42578125" style="25" customWidth="1"/>
    <col min="5152" max="5152" width="7" style="25" customWidth="1"/>
    <col min="5153" max="5163" width="2.5703125" style="25"/>
    <col min="5164" max="5164" width="0.85546875" style="25" customWidth="1"/>
    <col min="5165" max="5363" width="2.5703125" style="25"/>
    <col min="5364" max="5364" width="1.42578125" style="25" customWidth="1"/>
    <col min="5365" max="5365" width="1.140625" style="25" customWidth="1"/>
    <col min="5366" max="5366" width="1.5703125" style="25" customWidth="1"/>
    <col min="5367" max="5368" width="2.5703125" style="25"/>
    <col min="5369" max="5369" width="2.140625" style="25" customWidth="1"/>
    <col min="5370" max="5375" width="2.5703125" style="25"/>
    <col min="5376" max="5376" width="3.42578125" style="25" customWidth="1"/>
    <col min="5377" max="5383" width="2.5703125" style="25"/>
    <col min="5384" max="5384" width="2.5703125" style="25" customWidth="1"/>
    <col min="5385" max="5394" width="2.5703125" style="25"/>
    <col min="5395" max="5395" width="3" style="25" customWidth="1"/>
    <col min="5396" max="5397" width="2.5703125" style="25"/>
    <col min="5398" max="5398" width="2.140625" style="25" customWidth="1"/>
    <col min="5399" max="5399" width="4" style="25" customWidth="1"/>
    <col min="5400" max="5401" width="2.5703125" style="25"/>
    <col min="5402" max="5402" width="2.42578125" style="25" customWidth="1"/>
    <col min="5403" max="5404" width="0.5703125" style="25" customWidth="1"/>
    <col min="5405" max="5406" width="2.5703125" style="25"/>
    <col min="5407" max="5407" width="7.42578125" style="25" customWidth="1"/>
    <col min="5408" max="5408" width="7" style="25" customWidth="1"/>
    <col min="5409" max="5419" width="2.5703125" style="25"/>
    <col min="5420" max="5420" width="0.85546875" style="25" customWidth="1"/>
    <col min="5421" max="5619" width="2.5703125" style="25"/>
    <col min="5620" max="5620" width="1.42578125" style="25" customWidth="1"/>
    <col min="5621" max="5621" width="1.140625" style="25" customWidth="1"/>
    <col min="5622" max="5622" width="1.5703125" style="25" customWidth="1"/>
    <col min="5623" max="5624" width="2.5703125" style="25"/>
    <col min="5625" max="5625" width="2.140625" style="25" customWidth="1"/>
    <col min="5626" max="5631" width="2.5703125" style="25"/>
    <col min="5632" max="5632" width="3.42578125" style="25" customWidth="1"/>
    <col min="5633" max="5639" width="2.5703125" style="25"/>
    <col min="5640" max="5640" width="2.5703125" style="25" customWidth="1"/>
    <col min="5641" max="5650" width="2.5703125" style="25"/>
    <col min="5651" max="5651" width="3" style="25" customWidth="1"/>
    <col min="5652" max="5653" width="2.5703125" style="25"/>
    <col min="5654" max="5654" width="2.140625" style="25" customWidth="1"/>
    <col min="5655" max="5655" width="4" style="25" customWidth="1"/>
    <col min="5656" max="5657" width="2.5703125" style="25"/>
    <col min="5658" max="5658" width="2.42578125" style="25" customWidth="1"/>
    <col min="5659" max="5660" width="0.5703125" style="25" customWidth="1"/>
    <col min="5661" max="5662" width="2.5703125" style="25"/>
    <col min="5663" max="5663" width="7.42578125" style="25" customWidth="1"/>
    <col min="5664" max="5664" width="7" style="25" customWidth="1"/>
    <col min="5665" max="5675" width="2.5703125" style="25"/>
    <col min="5676" max="5676" width="0.85546875" style="25" customWidth="1"/>
    <col min="5677" max="5875" width="2.5703125" style="25"/>
    <col min="5876" max="5876" width="1.42578125" style="25" customWidth="1"/>
    <col min="5877" max="5877" width="1.140625" style="25" customWidth="1"/>
    <col min="5878" max="5878" width="1.5703125" style="25" customWidth="1"/>
    <col min="5879" max="5880" width="2.5703125" style="25"/>
    <col min="5881" max="5881" width="2.140625" style="25" customWidth="1"/>
    <col min="5882" max="5887" width="2.5703125" style="25"/>
    <col min="5888" max="5888" width="3.42578125" style="25" customWidth="1"/>
    <col min="5889" max="5895" width="2.5703125" style="25"/>
    <col min="5896" max="5896" width="2.5703125" style="25" customWidth="1"/>
    <col min="5897" max="5906" width="2.5703125" style="25"/>
    <col min="5907" max="5907" width="3" style="25" customWidth="1"/>
    <col min="5908" max="5909" width="2.5703125" style="25"/>
    <col min="5910" max="5910" width="2.140625" style="25" customWidth="1"/>
    <col min="5911" max="5911" width="4" style="25" customWidth="1"/>
    <col min="5912" max="5913" width="2.5703125" style="25"/>
    <col min="5914" max="5914" width="2.42578125" style="25" customWidth="1"/>
    <col min="5915" max="5916" width="0.5703125" style="25" customWidth="1"/>
    <col min="5917" max="5918" width="2.5703125" style="25"/>
    <col min="5919" max="5919" width="7.42578125" style="25" customWidth="1"/>
    <col min="5920" max="5920" width="7" style="25" customWidth="1"/>
    <col min="5921" max="5931" width="2.5703125" style="25"/>
    <col min="5932" max="5932" width="0.85546875" style="25" customWidth="1"/>
    <col min="5933" max="6131" width="2.5703125" style="25"/>
    <col min="6132" max="6132" width="1.42578125" style="25" customWidth="1"/>
    <col min="6133" max="6133" width="1.140625" style="25" customWidth="1"/>
    <col min="6134" max="6134" width="1.5703125" style="25" customWidth="1"/>
    <col min="6135" max="6136" width="2.5703125" style="25"/>
    <col min="6137" max="6137" width="2.140625" style="25" customWidth="1"/>
    <col min="6138" max="6143" width="2.5703125" style="25"/>
    <col min="6144" max="6144" width="3.42578125" style="25" customWidth="1"/>
    <col min="6145" max="6151" width="2.5703125" style="25"/>
    <col min="6152" max="6152" width="2.5703125" style="25" customWidth="1"/>
    <col min="6153" max="6162" width="2.5703125" style="25"/>
    <col min="6163" max="6163" width="3" style="25" customWidth="1"/>
    <col min="6164" max="6165" width="2.5703125" style="25"/>
    <col min="6166" max="6166" width="2.140625" style="25" customWidth="1"/>
    <col min="6167" max="6167" width="4" style="25" customWidth="1"/>
    <col min="6168" max="6169" width="2.5703125" style="25"/>
    <col min="6170" max="6170" width="2.42578125" style="25" customWidth="1"/>
    <col min="6171" max="6172" width="0.5703125" style="25" customWidth="1"/>
    <col min="6173" max="6174" width="2.5703125" style="25"/>
    <col min="6175" max="6175" width="7.42578125" style="25" customWidth="1"/>
    <col min="6176" max="6176" width="7" style="25" customWidth="1"/>
    <col min="6177" max="6187" width="2.5703125" style="25"/>
    <col min="6188" max="6188" width="0.85546875" style="25" customWidth="1"/>
    <col min="6189" max="6387" width="2.5703125" style="25"/>
    <col min="6388" max="6388" width="1.42578125" style="25" customWidth="1"/>
    <col min="6389" max="6389" width="1.140625" style="25" customWidth="1"/>
    <col min="6390" max="6390" width="1.5703125" style="25" customWidth="1"/>
    <col min="6391" max="6392" width="2.5703125" style="25"/>
    <col min="6393" max="6393" width="2.140625" style="25" customWidth="1"/>
    <col min="6394" max="6399" width="2.5703125" style="25"/>
    <col min="6400" max="6400" width="3.42578125" style="25" customWidth="1"/>
    <col min="6401" max="6407" width="2.5703125" style="25"/>
    <col min="6408" max="6408" width="2.5703125" style="25" customWidth="1"/>
    <col min="6409" max="6418" width="2.5703125" style="25"/>
    <col min="6419" max="6419" width="3" style="25" customWidth="1"/>
    <col min="6420" max="6421" width="2.5703125" style="25"/>
    <col min="6422" max="6422" width="2.140625" style="25" customWidth="1"/>
    <col min="6423" max="6423" width="4" style="25" customWidth="1"/>
    <col min="6424" max="6425" width="2.5703125" style="25"/>
    <col min="6426" max="6426" width="2.42578125" style="25" customWidth="1"/>
    <col min="6427" max="6428" width="0.5703125" style="25" customWidth="1"/>
    <col min="6429" max="6430" width="2.5703125" style="25"/>
    <col min="6431" max="6431" width="7.42578125" style="25" customWidth="1"/>
    <col min="6432" max="6432" width="7" style="25" customWidth="1"/>
    <col min="6433" max="6443" width="2.5703125" style="25"/>
    <col min="6444" max="6444" width="0.85546875" style="25" customWidth="1"/>
    <col min="6445" max="6643" width="2.5703125" style="25"/>
    <col min="6644" max="6644" width="1.42578125" style="25" customWidth="1"/>
    <col min="6645" max="6645" width="1.140625" style="25" customWidth="1"/>
    <col min="6646" max="6646" width="1.5703125" style="25" customWidth="1"/>
    <col min="6647" max="6648" width="2.5703125" style="25"/>
    <col min="6649" max="6649" width="2.140625" style="25" customWidth="1"/>
    <col min="6650" max="6655" width="2.5703125" style="25"/>
    <col min="6656" max="6656" width="3.42578125" style="25" customWidth="1"/>
    <col min="6657" max="6663" width="2.5703125" style="25"/>
    <col min="6664" max="6664" width="2.5703125" style="25" customWidth="1"/>
    <col min="6665" max="6674" width="2.5703125" style="25"/>
    <col min="6675" max="6675" width="3" style="25" customWidth="1"/>
    <col min="6676" max="6677" width="2.5703125" style="25"/>
    <col min="6678" max="6678" width="2.140625" style="25" customWidth="1"/>
    <col min="6679" max="6679" width="4" style="25" customWidth="1"/>
    <col min="6680" max="6681" width="2.5703125" style="25"/>
    <col min="6682" max="6682" width="2.42578125" style="25" customWidth="1"/>
    <col min="6683" max="6684" width="0.5703125" style="25" customWidth="1"/>
    <col min="6685" max="6686" width="2.5703125" style="25"/>
    <col min="6687" max="6687" width="7.42578125" style="25" customWidth="1"/>
    <col min="6688" max="6688" width="7" style="25" customWidth="1"/>
    <col min="6689" max="6699" width="2.5703125" style="25"/>
    <col min="6700" max="6700" width="0.85546875" style="25" customWidth="1"/>
    <col min="6701" max="6899" width="2.5703125" style="25"/>
    <col min="6900" max="6900" width="1.42578125" style="25" customWidth="1"/>
    <col min="6901" max="6901" width="1.140625" style="25" customWidth="1"/>
    <col min="6902" max="6902" width="1.5703125" style="25" customWidth="1"/>
    <col min="6903" max="6904" width="2.5703125" style="25"/>
    <col min="6905" max="6905" width="2.140625" style="25" customWidth="1"/>
    <col min="6906" max="6911" width="2.5703125" style="25"/>
    <col min="6912" max="6912" width="3.42578125" style="25" customWidth="1"/>
    <col min="6913" max="6919" width="2.5703125" style="25"/>
    <col min="6920" max="6920" width="2.5703125" style="25" customWidth="1"/>
    <col min="6921" max="6930" width="2.5703125" style="25"/>
    <col min="6931" max="6931" width="3" style="25" customWidth="1"/>
    <col min="6932" max="6933" width="2.5703125" style="25"/>
    <col min="6934" max="6934" width="2.140625" style="25" customWidth="1"/>
    <col min="6935" max="6935" width="4" style="25" customWidth="1"/>
    <col min="6936" max="6937" width="2.5703125" style="25"/>
    <col min="6938" max="6938" width="2.42578125" style="25" customWidth="1"/>
    <col min="6939" max="6940" width="0.5703125" style="25" customWidth="1"/>
    <col min="6941" max="6942" width="2.5703125" style="25"/>
    <col min="6943" max="6943" width="7.42578125" style="25" customWidth="1"/>
    <col min="6944" max="6944" width="7" style="25" customWidth="1"/>
    <col min="6945" max="6955" width="2.5703125" style="25"/>
    <col min="6956" max="6956" width="0.85546875" style="25" customWidth="1"/>
    <col min="6957" max="7155" width="2.5703125" style="25"/>
    <col min="7156" max="7156" width="1.42578125" style="25" customWidth="1"/>
    <col min="7157" max="7157" width="1.140625" style="25" customWidth="1"/>
    <col min="7158" max="7158" width="1.5703125" style="25" customWidth="1"/>
    <col min="7159" max="7160" width="2.5703125" style="25"/>
    <col min="7161" max="7161" width="2.140625" style="25" customWidth="1"/>
    <col min="7162" max="7167" width="2.5703125" style="25"/>
    <col min="7168" max="7168" width="3.42578125" style="25" customWidth="1"/>
    <col min="7169" max="7175" width="2.5703125" style="25"/>
    <col min="7176" max="7176" width="2.5703125" style="25" customWidth="1"/>
    <col min="7177" max="7186" width="2.5703125" style="25"/>
    <col min="7187" max="7187" width="3" style="25" customWidth="1"/>
    <col min="7188" max="7189" width="2.5703125" style="25"/>
    <col min="7190" max="7190" width="2.140625" style="25" customWidth="1"/>
    <col min="7191" max="7191" width="4" style="25" customWidth="1"/>
    <col min="7192" max="7193" width="2.5703125" style="25"/>
    <col min="7194" max="7194" width="2.42578125" style="25" customWidth="1"/>
    <col min="7195" max="7196" width="0.5703125" style="25" customWidth="1"/>
    <col min="7197" max="7198" width="2.5703125" style="25"/>
    <col min="7199" max="7199" width="7.42578125" style="25" customWidth="1"/>
    <col min="7200" max="7200" width="7" style="25" customWidth="1"/>
    <col min="7201" max="7211" width="2.5703125" style="25"/>
    <col min="7212" max="7212" width="0.85546875" style="25" customWidth="1"/>
    <col min="7213" max="7411" width="2.5703125" style="25"/>
    <col min="7412" max="7412" width="1.42578125" style="25" customWidth="1"/>
    <col min="7413" max="7413" width="1.140625" style="25" customWidth="1"/>
    <col min="7414" max="7414" width="1.5703125" style="25" customWidth="1"/>
    <col min="7415" max="7416" width="2.5703125" style="25"/>
    <col min="7417" max="7417" width="2.140625" style="25" customWidth="1"/>
    <col min="7418" max="7423" width="2.5703125" style="25"/>
    <col min="7424" max="7424" width="3.42578125" style="25" customWidth="1"/>
    <col min="7425" max="7431" width="2.5703125" style="25"/>
    <col min="7432" max="7432" width="2.5703125" style="25" customWidth="1"/>
    <col min="7433" max="7442" width="2.5703125" style="25"/>
    <col min="7443" max="7443" width="3" style="25" customWidth="1"/>
    <col min="7444" max="7445" width="2.5703125" style="25"/>
    <col min="7446" max="7446" width="2.140625" style="25" customWidth="1"/>
    <col min="7447" max="7447" width="4" style="25" customWidth="1"/>
    <col min="7448" max="7449" width="2.5703125" style="25"/>
    <col min="7450" max="7450" width="2.42578125" style="25" customWidth="1"/>
    <col min="7451" max="7452" width="0.5703125" style="25" customWidth="1"/>
    <col min="7453" max="7454" width="2.5703125" style="25"/>
    <col min="7455" max="7455" width="7.42578125" style="25" customWidth="1"/>
    <col min="7456" max="7456" width="7" style="25" customWidth="1"/>
    <col min="7457" max="7467" width="2.5703125" style="25"/>
    <col min="7468" max="7468" width="0.85546875" style="25" customWidth="1"/>
    <col min="7469" max="7667" width="2.5703125" style="25"/>
    <col min="7668" max="7668" width="1.42578125" style="25" customWidth="1"/>
    <col min="7669" max="7669" width="1.140625" style="25" customWidth="1"/>
    <col min="7670" max="7670" width="1.5703125" style="25" customWidth="1"/>
    <col min="7671" max="7672" width="2.5703125" style="25"/>
    <col min="7673" max="7673" width="2.140625" style="25" customWidth="1"/>
    <col min="7674" max="7679" width="2.5703125" style="25"/>
    <col min="7680" max="7680" width="3.42578125" style="25" customWidth="1"/>
    <col min="7681" max="7687" width="2.5703125" style="25"/>
    <col min="7688" max="7688" width="2.5703125" style="25" customWidth="1"/>
    <col min="7689" max="7698" width="2.5703125" style="25"/>
    <col min="7699" max="7699" width="3" style="25" customWidth="1"/>
    <col min="7700" max="7701" width="2.5703125" style="25"/>
    <col min="7702" max="7702" width="2.140625" style="25" customWidth="1"/>
    <col min="7703" max="7703" width="4" style="25" customWidth="1"/>
    <col min="7704" max="7705" width="2.5703125" style="25"/>
    <col min="7706" max="7706" width="2.42578125" style="25" customWidth="1"/>
    <col min="7707" max="7708" width="0.5703125" style="25" customWidth="1"/>
    <col min="7709" max="7710" width="2.5703125" style="25"/>
    <col min="7711" max="7711" width="7.42578125" style="25" customWidth="1"/>
    <col min="7712" max="7712" width="7" style="25" customWidth="1"/>
    <col min="7713" max="7723" width="2.5703125" style="25"/>
    <col min="7724" max="7724" width="0.85546875" style="25" customWidth="1"/>
    <col min="7725" max="7923" width="2.5703125" style="25"/>
    <col min="7924" max="7924" width="1.42578125" style="25" customWidth="1"/>
    <col min="7925" max="7925" width="1.140625" style="25" customWidth="1"/>
    <col min="7926" max="7926" width="1.5703125" style="25" customWidth="1"/>
    <col min="7927" max="7928" width="2.5703125" style="25"/>
    <col min="7929" max="7929" width="2.140625" style="25" customWidth="1"/>
    <col min="7930" max="7935" width="2.5703125" style="25"/>
    <col min="7936" max="7936" width="3.42578125" style="25" customWidth="1"/>
    <col min="7937" max="7943" width="2.5703125" style="25"/>
    <col min="7944" max="7944" width="2.5703125" style="25" customWidth="1"/>
    <col min="7945" max="7954" width="2.5703125" style="25"/>
    <col min="7955" max="7955" width="3" style="25" customWidth="1"/>
    <col min="7956" max="7957" width="2.5703125" style="25"/>
    <col min="7958" max="7958" width="2.140625" style="25" customWidth="1"/>
    <col min="7959" max="7959" width="4" style="25" customWidth="1"/>
    <col min="7960" max="7961" width="2.5703125" style="25"/>
    <col min="7962" max="7962" width="2.42578125" style="25" customWidth="1"/>
    <col min="7963" max="7964" width="0.5703125" style="25" customWidth="1"/>
    <col min="7965" max="7966" width="2.5703125" style="25"/>
    <col min="7967" max="7967" width="7.42578125" style="25" customWidth="1"/>
    <col min="7968" max="7968" width="7" style="25" customWidth="1"/>
    <col min="7969" max="7979" width="2.5703125" style="25"/>
    <col min="7980" max="7980" width="0.85546875" style="25" customWidth="1"/>
    <col min="7981" max="8179" width="2.5703125" style="25"/>
    <col min="8180" max="8180" width="1.42578125" style="25" customWidth="1"/>
    <col min="8181" max="8181" width="1.140625" style="25" customWidth="1"/>
    <col min="8182" max="8182" width="1.5703125" style="25" customWidth="1"/>
    <col min="8183" max="8184" width="2.5703125" style="25"/>
    <col min="8185" max="8185" width="2.140625" style="25" customWidth="1"/>
    <col min="8186" max="8191" width="2.5703125" style="25"/>
    <col min="8192" max="8192" width="3.42578125" style="25" customWidth="1"/>
    <col min="8193" max="8199" width="2.5703125" style="25"/>
    <col min="8200" max="8200" width="2.5703125" style="25" customWidth="1"/>
    <col min="8201" max="8210" width="2.5703125" style="25"/>
    <col min="8211" max="8211" width="3" style="25" customWidth="1"/>
    <col min="8212" max="8213" width="2.5703125" style="25"/>
    <col min="8214" max="8214" width="2.140625" style="25" customWidth="1"/>
    <col min="8215" max="8215" width="4" style="25" customWidth="1"/>
    <col min="8216" max="8217" width="2.5703125" style="25"/>
    <col min="8218" max="8218" width="2.42578125" style="25" customWidth="1"/>
    <col min="8219" max="8220" width="0.5703125" style="25" customWidth="1"/>
    <col min="8221" max="8222" width="2.5703125" style="25"/>
    <col min="8223" max="8223" width="7.42578125" style="25" customWidth="1"/>
    <col min="8224" max="8224" width="7" style="25" customWidth="1"/>
    <col min="8225" max="8235" width="2.5703125" style="25"/>
    <col min="8236" max="8236" width="0.85546875" style="25" customWidth="1"/>
    <col min="8237" max="8435" width="2.5703125" style="25"/>
    <col min="8436" max="8436" width="1.42578125" style="25" customWidth="1"/>
    <col min="8437" max="8437" width="1.140625" style="25" customWidth="1"/>
    <col min="8438" max="8438" width="1.5703125" style="25" customWidth="1"/>
    <col min="8439" max="8440" width="2.5703125" style="25"/>
    <col min="8441" max="8441" width="2.140625" style="25" customWidth="1"/>
    <col min="8442" max="8447" width="2.5703125" style="25"/>
    <col min="8448" max="8448" width="3.42578125" style="25" customWidth="1"/>
    <col min="8449" max="8455" width="2.5703125" style="25"/>
    <col min="8456" max="8456" width="2.5703125" style="25" customWidth="1"/>
    <col min="8457" max="8466" width="2.5703125" style="25"/>
    <col min="8467" max="8467" width="3" style="25" customWidth="1"/>
    <col min="8468" max="8469" width="2.5703125" style="25"/>
    <col min="8470" max="8470" width="2.140625" style="25" customWidth="1"/>
    <col min="8471" max="8471" width="4" style="25" customWidth="1"/>
    <col min="8472" max="8473" width="2.5703125" style="25"/>
    <col min="8474" max="8474" width="2.42578125" style="25" customWidth="1"/>
    <col min="8475" max="8476" width="0.5703125" style="25" customWidth="1"/>
    <col min="8477" max="8478" width="2.5703125" style="25"/>
    <col min="8479" max="8479" width="7.42578125" style="25" customWidth="1"/>
    <col min="8480" max="8480" width="7" style="25" customWidth="1"/>
    <col min="8481" max="8491" width="2.5703125" style="25"/>
    <col min="8492" max="8492" width="0.85546875" style="25" customWidth="1"/>
    <col min="8493" max="8691" width="2.5703125" style="25"/>
    <col min="8692" max="8692" width="1.42578125" style="25" customWidth="1"/>
    <col min="8693" max="8693" width="1.140625" style="25" customWidth="1"/>
    <col min="8694" max="8694" width="1.5703125" style="25" customWidth="1"/>
    <col min="8695" max="8696" width="2.5703125" style="25"/>
    <col min="8697" max="8697" width="2.140625" style="25" customWidth="1"/>
    <col min="8698" max="8703" width="2.5703125" style="25"/>
    <col min="8704" max="8704" width="3.42578125" style="25" customWidth="1"/>
    <col min="8705" max="8711" width="2.5703125" style="25"/>
    <col min="8712" max="8712" width="2.5703125" style="25" customWidth="1"/>
    <col min="8713" max="8722" width="2.5703125" style="25"/>
    <col min="8723" max="8723" width="3" style="25" customWidth="1"/>
    <col min="8724" max="8725" width="2.5703125" style="25"/>
    <col min="8726" max="8726" width="2.140625" style="25" customWidth="1"/>
    <col min="8727" max="8727" width="4" style="25" customWidth="1"/>
    <col min="8728" max="8729" width="2.5703125" style="25"/>
    <col min="8730" max="8730" width="2.42578125" style="25" customWidth="1"/>
    <col min="8731" max="8732" width="0.5703125" style="25" customWidth="1"/>
    <col min="8733" max="8734" width="2.5703125" style="25"/>
    <col min="8735" max="8735" width="7.42578125" style="25" customWidth="1"/>
    <col min="8736" max="8736" width="7" style="25" customWidth="1"/>
    <col min="8737" max="8747" width="2.5703125" style="25"/>
    <col min="8748" max="8748" width="0.85546875" style="25" customWidth="1"/>
    <col min="8749" max="8947" width="2.5703125" style="25"/>
    <col min="8948" max="8948" width="1.42578125" style="25" customWidth="1"/>
    <col min="8949" max="8949" width="1.140625" style="25" customWidth="1"/>
    <col min="8950" max="8950" width="1.5703125" style="25" customWidth="1"/>
    <col min="8951" max="8952" width="2.5703125" style="25"/>
    <col min="8953" max="8953" width="2.140625" style="25" customWidth="1"/>
    <col min="8954" max="8959" width="2.5703125" style="25"/>
    <col min="8960" max="8960" width="3.42578125" style="25" customWidth="1"/>
    <col min="8961" max="8967" width="2.5703125" style="25"/>
    <col min="8968" max="8968" width="2.5703125" style="25" customWidth="1"/>
    <col min="8969" max="8978" width="2.5703125" style="25"/>
    <col min="8979" max="8979" width="3" style="25" customWidth="1"/>
    <col min="8980" max="8981" width="2.5703125" style="25"/>
    <col min="8982" max="8982" width="2.140625" style="25" customWidth="1"/>
    <col min="8983" max="8983" width="4" style="25" customWidth="1"/>
    <col min="8984" max="8985" width="2.5703125" style="25"/>
    <col min="8986" max="8986" width="2.42578125" style="25" customWidth="1"/>
    <col min="8987" max="8988" width="0.5703125" style="25" customWidth="1"/>
    <col min="8989" max="8990" width="2.5703125" style="25"/>
    <col min="8991" max="8991" width="7.42578125" style="25" customWidth="1"/>
    <col min="8992" max="8992" width="7" style="25" customWidth="1"/>
    <col min="8993" max="9003" width="2.5703125" style="25"/>
    <col min="9004" max="9004" width="0.85546875" style="25" customWidth="1"/>
    <col min="9005" max="9203" width="2.5703125" style="25"/>
    <col min="9204" max="9204" width="1.42578125" style="25" customWidth="1"/>
    <col min="9205" max="9205" width="1.140625" style="25" customWidth="1"/>
    <col min="9206" max="9206" width="1.5703125" style="25" customWidth="1"/>
    <col min="9207" max="9208" width="2.5703125" style="25"/>
    <col min="9209" max="9209" width="2.140625" style="25" customWidth="1"/>
    <col min="9210" max="9215" width="2.5703125" style="25"/>
    <col min="9216" max="9216" width="3.42578125" style="25" customWidth="1"/>
    <col min="9217" max="9223" width="2.5703125" style="25"/>
    <col min="9224" max="9224" width="2.5703125" style="25" customWidth="1"/>
    <col min="9225" max="9234" width="2.5703125" style="25"/>
    <col min="9235" max="9235" width="3" style="25" customWidth="1"/>
    <col min="9236" max="9237" width="2.5703125" style="25"/>
    <col min="9238" max="9238" width="2.140625" style="25" customWidth="1"/>
    <col min="9239" max="9239" width="4" style="25" customWidth="1"/>
    <col min="9240" max="9241" width="2.5703125" style="25"/>
    <col min="9242" max="9242" width="2.42578125" style="25" customWidth="1"/>
    <col min="9243" max="9244" width="0.5703125" style="25" customWidth="1"/>
    <col min="9245" max="9246" width="2.5703125" style="25"/>
    <col min="9247" max="9247" width="7.42578125" style="25" customWidth="1"/>
    <col min="9248" max="9248" width="7" style="25" customWidth="1"/>
    <col min="9249" max="9259" width="2.5703125" style="25"/>
    <col min="9260" max="9260" width="0.85546875" style="25" customWidth="1"/>
    <col min="9261" max="9459" width="2.5703125" style="25"/>
    <col min="9460" max="9460" width="1.42578125" style="25" customWidth="1"/>
    <col min="9461" max="9461" width="1.140625" style="25" customWidth="1"/>
    <col min="9462" max="9462" width="1.5703125" style="25" customWidth="1"/>
    <col min="9463" max="9464" width="2.5703125" style="25"/>
    <col min="9465" max="9465" width="2.140625" style="25" customWidth="1"/>
    <col min="9466" max="9471" width="2.5703125" style="25"/>
    <col min="9472" max="9472" width="3.42578125" style="25" customWidth="1"/>
    <col min="9473" max="9479" width="2.5703125" style="25"/>
    <col min="9480" max="9480" width="2.5703125" style="25" customWidth="1"/>
    <col min="9481" max="9490" width="2.5703125" style="25"/>
    <col min="9491" max="9491" width="3" style="25" customWidth="1"/>
    <col min="9492" max="9493" width="2.5703125" style="25"/>
    <col min="9494" max="9494" width="2.140625" style="25" customWidth="1"/>
    <col min="9495" max="9495" width="4" style="25" customWidth="1"/>
    <col min="9496" max="9497" width="2.5703125" style="25"/>
    <col min="9498" max="9498" width="2.42578125" style="25" customWidth="1"/>
    <col min="9499" max="9500" width="0.5703125" style="25" customWidth="1"/>
    <col min="9501" max="9502" width="2.5703125" style="25"/>
    <col min="9503" max="9503" width="7.42578125" style="25" customWidth="1"/>
    <col min="9504" max="9504" width="7" style="25" customWidth="1"/>
    <col min="9505" max="9515" width="2.5703125" style="25"/>
    <col min="9516" max="9516" width="0.85546875" style="25" customWidth="1"/>
    <col min="9517" max="9715" width="2.5703125" style="25"/>
    <col min="9716" max="9716" width="1.42578125" style="25" customWidth="1"/>
    <col min="9717" max="9717" width="1.140625" style="25" customWidth="1"/>
    <col min="9718" max="9718" width="1.5703125" style="25" customWidth="1"/>
    <col min="9719" max="9720" width="2.5703125" style="25"/>
    <col min="9721" max="9721" width="2.140625" style="25" customWidth="1"/>
    <col min="9722" max="9727" width="2.5703125" style="25"/>
    <col min="9728" max="9728" width="3.42578125" style="25" customWidth="1"/>
    <col min="9729" max="9735" width="2.5703125" style="25"/>
    <col min="9736" max="9736" width="2.5703125" style="25" customWidth="1"/>
    <col min="9737" max="9746" width="2.5703125" style="25"/>
    <col min="9747" max="9747" width="3" style="25" customWidth="1"/>
    <col min="9748" max="9749" width="2.5703125" style="25"/>
    <col min="9750" max="9750" width="2.140625" style="25" customWidth="1"/>
    <col min="9751" max="9751" width="4" style="25" customWidth="1"/>
    <col min="9752" max="9753" width="2.5703125" style="25"/>
    <col min="9754" max="9754" width="2.42578125" style="25" customWidth="1"/>
    <col min="9755" max="9756" width="0.5703125" style="25" customWidth="1"/>
    <col min="9757" max="9758" width="2.5703125" style="25"/>
    <col min="9759" max="9759" width="7.42578125" style="25" customWidth="1"/>
    <col min="9760" max="9760" width="7" style="25" customWidth="1"/>
    <col min="9761" max="9771" width="2.5703125" style="25"/>
    <col min="9772" max="9772" width="0.85546875" style="25" customWidth="1"/>
    <col min="9773" max="9971" width="2.5703125" style="25"/>
    <col min="9972" max="9972" width="1.42578125" style="25" customWidth="1"/>
    <col min="9973" max="9973" width="1.140625" style="25" customWidth="1"/>
    <col min="9974" max="9974" width="1.5703125" style="25" customWidth="1"/>
    <col min="9975" max="9976" width="2.5703125" style="25"/>
    <col min="9977" max="9977" width="2.140625" style="25" customWidth="1"/>
    <col min="9978" max="9983" width="2.5703125" style="25"/>
    <col min="9984" max="9984" width="3.42578125" style="25" customWidth="1"/>
    <col min="9985" max="9991" width="2.5703125" style="25"/>
    <col min="9992" max="9992" width="2.5703125" style="25" customWidth="1"/>
    <col min="9993" max="10002" width="2.5703125" style="25"/>
    <col min="10003" max="10003" width="3" style="25" customWidth="1"/>
    <col min="10004" max="10005" width="2.5703125" style="25"/>
    <col min="10006" max="10006" width="2.140625" style="25" customWidth="1"/>
    <col min="10007" max="10007" width="4" style="25" customWidth="1"/>
    <col min="10008" max="10009" width="2.5703125" style="25"/>
    <col min="10010" max="10010" width="2.42578125" style="25" customWidth="1"/>
    <col min="10011" max="10012" width="0.5703125" style="25" customWidth="1"/>
    <col min="10013" max="10014" width="2.5703125" style="25"/>
    <col min="10015" max="10015" width="7.42578125" style="25" customWidth="1"/>
    <col min="10016" max="10016" width="7" style="25" customWidth="1"/>
    <col min="10017" max="10027" width="2.5703125" style="25"/>
    <col min="10028" max="10028" width="0.85546875" style="25" customWidth="1"/>
    <col min="10029" max="10227" width="2.5703125" style="25"/>
    <col min="10228" max="10228" width="1.42578125" style="25" customWidth="1"/>
    <col min="10229" max="10229" width="1.140625" style="25" customWidth="1"/>
    <col min="10230" max="10230" width="1.5703125" style="25" customWidth="1"/>
    <col min="10231" max="10232" width="2.5703125" style="25"/>
    <col min="10233" max="10233" width="2.140625" style="25" customWidth="1"/>
    <col min="10234" max="10239" width="2.5703125" style="25"/>
    <col min="10240" max="10240" width="3.42578125" style="25" customWidth="1"/>
    <col min="10241" max="10247" width="2.5703125" style="25"/>
    <col min="10248" max="10248" width="2.5703125" style="25" customWidth="1"/>
    <col min="10249" max="10258" width="2.5703125" style="25"/>
    <col min="10259" max="10259" width="3" style="25" customWidth="1"/>
    <col min="10260" max="10261" width="2.5703125" style="25"/>
    <col min="10262" max="10262" width="2.140625" style="25" customWidth="1"/>
    <col min="10263" max="10263" width="4" style="25" customWidth="1"/>
    <col min="10264" max="10265" width="2.5703125" style="25"/>
    <col min="10266" max="10266" width="2.42578125" style="25" customWidth="1"/>
    <col min="10267" max="10268" width="0.5703125" style="25" customWidth="1"/>
    <col min="10269" max="10270" width="2.5703125" style="25"/>
    <col min="10271" max="10271" width="7.42578125" style="25" customWidth="1"/>
    <col min="10272" max="10272" width="7" style="25" customWidth="1"/>
    <col min="10273" max="10283" width="2.5703125" style="25"/>
    <col min="10284" max="10284" width="0.85546875" style="25" customWidth="1"/>
    <col min="10285" max="10483" width="2.5703125" style="25"/>
    <col min="10484" max="10484" width="1.42578125" style="25" customWidth="1"/>
    <col min="10485" max="10485" width="1.140625" style="25" customWidth="1"/>
    <col min="10486" max="10486" width="1.5703125" style="25" customWidth="1"/>
    <col min="10487" max="10488" width="2.5703125" style="25"/>
    <col min="10489" max="10489" width="2.140625" style="25" customWidth="1"/>
    <col min="10490" max="10495" width="2.5703125" style="25"/>
    <col min="10496" max="10496" width="3.42578125" style="25" customWidth="1"/>
    <col min="10497" max="10503" width="2.5703125" style="25"/>
    <col min="10504" max="10504" width="2.5703125" style="25" customWidth="1"/>
    <col min="10505" max="10514" width="2.5703125" style="25"/>
    <col min="10515" max="10515" width="3" style="25" customWidth="1"/>
    <col min="10516" max="10517" width="2.5703125" style="25"/>
    <col min="10518" max="10518" width="2.140625" style="25" customWidth="1"/>
    <col min="10519" max="10519" width="4" style="25" customWidth="1"/>
    <col min="10520" max="10521" width="2.5703125" style="25"/>
    <col min="10522" max="10522" width="2.42578125" style="25" customWidth="1"/>
    <col min="10523" max="10524" width="0.5703125" style="25" customWidth="1"/>
    <col min="10525" max="10526" width="2.5703125" style="25"/>
    <col min="10527" max="10527" width="7.42578125" style="25" customWidth="1"/>
    <col min="10528" max="10528" width="7" style="25" customWidth="1"/>
    <col min="10529" max="10539" width="2.5703125" style="25"/>
    <col min="10540" max="10540" width="0.85546875" style="25" customWidth="1"/>
    <col min="10541" max="10739" width="2.5703125" style="25"/>
    <col min="10740" max="10740" width="1.42578125" style="25" customWidth="1"/>
    <col min="10741" max="10741" width="1.140625" style="25" customWidth="1"/>
    <col min="10742" max="10742" width="1.5703125" style="25" customWidth="1"/>
    <col min="10743" max="10744" width="2.5703125" style="25"/>
    <col min="10745" max="10745" width="2.140625" style="25" customWidth="1"/>
    <col min="10746" max="10751" width="2.5703125" style="25"/>
    <col min="10752" max="10752" width="3.42578125" style="25" customWidth="1"/>
    <col min="10753" max="10759" width="2.5703125" style="25"/>
    <col min="10760" max="10760" width="2.5703125" style="25" customWidth="1"/>
    <col min="10761" max="10770" width="2.5703125" style="25"/>
    <col min="10771" max="10771" width="3" style="25" customWidth="1"/>
    <col min="10772" max="10773" width="2.5703125" style="25"/>
    <col min="10774" max="10774" width="2.140625" style="25" customWidth="1"/>
    <col min="10775" max="10775" width="4" style="25" customWidth="1"/>
    <col min="10776" max="10777" width="2.5703125" style="25"/>
    <col min="10778" max="10778" width="2.42578125" style="25" customWidth="1"/>
    <col min="10779" max="10780" width="0.5703125" style="25" customWidth="1"/>
    <col min="10781" max="10782" width="2.5703125" style="25"/>
    <col min="10783" max="10783" width="7.42578125" style="25" customWidth="1"/>
    <col min="10784" max="10784" width="7" style="25" customWidth="1"/>
    <col min="10785" max="10795" width="2.5703125" style="25"/>
    <col min="10796" max="10796" width="0.85546875" style="25" customWidth="1"/>
    <col min="10797" max="10995" width="2.5703125" style="25"/>
    <col min="10996" max="10996" width="1.42578125" style="25" customWidth="1"/>
    <col min="10997" max="10997" width="1.140625" style="25" customWidth="1"/>
    <col min="10998" max="10998" width="1.5703125" style="25" customWidth="1"/>
    <col min="10999" max="11000" width="2.5703125" style="25"/>
    <col min="11001" max="11001" width="2.140625" style="25" customWidth="1"/>
    <col min="11002" max="11007" width="2.5703125" style="25"/>
    <col min="11008" max="11008" width="3.42578125" style="25" customWidth="1"/>
    <col min="11009" max="11015" width="2.5703125" style="25"/>
    <col min="11016" max="11016" width="2.5703125" style="25" customWidth="1"/>
    <col min="11017" max="11026" width="2.5703125" style="25"/>
    <col min="11027" max="11027" width="3" style="25" customWidth="1"/>
    <col min="11028" max="11029" width="2.5703125" style="25"/>
    <col min="11030" max="11030" width="2.140625" style="25" customWidth="1"/>
    <col min="11031" max="11031" width="4" style="25" customWidth="1"/>
    <col min="11032" max="11033" width="2.5703125" style="25"/>
    <col min="11034" max="11034" width="2.42578125" style="25" customWidth="1"/>
    <col min="11035" max="11036" width="0.5703125" style="25" customWidth="1"/>
    <col min="11037" max="11038" width="2.5703125" style="25"/>
    <col min="11039" max="11039" width="7.42578125" style="25" customWidth="1"/>
    <col min="11040" max="11040" width="7" style="25" customWidth="1"/>
    <col min="11041" max="11051" width="2.5703125" style="25"/>
    <col min="11052" max="11052" width="0.85546875" style="25" customWidth="1"/>
    <col min="11053" max="11251" width="2.5703125" style="25"/>
    <col min="11252" max="11252" width="1.42578125" style="25" customWidth="1"/>
    <col min="11253" max="11253" width="1.140625" style="25" customWidth="1"/>
    <col min="11254" max="11254" width="1.5703125" style="25" customWidth="1"/>
    <col min="11255" max="11256" width="2.5703125" style="25"/>
    <col min="11257" max="11257" width="2.140625" style="25" customWidth="1"/>
    <col min="11258" max="11263" width="2.5703125" style="25"/>
    <col min="11264" max="11264" width="3.42578125" style="25" customWidth="1"/>
    <col min="11265" max="11271" width="2.5703125" style="25"/>
    <col min="11272" max="11272" width="2.5703125" style="25" customWidth="1"/>
    <col min="11273" max="11282" width="2.5703125" style="25"/>
    <col min="11283" max="11283" width="3" style="25" customWidth="1"/>
    <col min="11284" max="11285" width="2.5703125" style="25"/>
    <col min="11286" max="11286" width="2.140625" style="25" customWidth="1"/>
    <col min="11287" max="11287" width="4" style="25" customWidth="1"/>
    <col min="11288" max="11289" width="2.5703125" style="25"/>
    <col min="11290" max="11290" width="2.42578125" style="25" customWidth="1"/>
    <col min="11291" max="11292" width="0.5703125" style="25" customWidth="1"/>
    <col min="11293" max="11294" width="2.5703125" style="25"/>
    <col min="11295" max="11295" width="7.42578125" style="25" customWidth="1"/>
    <col min="11296" max="11296" width="7" style="25" customWidth="1"/>
    <col min="11297" max="11307" width="2.5703125" style="25"/>
    <col min="11308" max="11308" width="0.85546875" style="25" customWidth="1"/>
    <col min="11309" max="11507" width="2.5703125" style="25"/>
    <col min="11508" max="11508" width="1.42578125" style="25" customWidth="1"/>
    <col min="11509" max="11509" width="1.140625" style="25" customWidth="1"/>
    <col min="11510" max="11510" width="1.5703125" style="25" customWidth="1"/>
    <col min="11511" max="11512" width="2.5703125" style="25"/>
    <col min="11513" max="11513" width="2.140625" style="25" customWidth="1"/>
    <col min="11514" max="11519" width="2.5703125" style="25"/>
    <col min="11520" max="11520" width="3.42578125" style="25" customWidth="1"/>
    <col min="11521" max="11527" width="2.5703125" style="25"/>
    <col min="11528" max="11528" width="2.5703125" style="25" customWidth="1"/>
    <col min="11529" max="11538" width="2.5703125" style="25"/>
    <col min="11539" max="11539" width="3" style="25" customWidth="1"/>
    <col min="11540" max="11541" width="2.5703125" style="25"/>
    <col min="11542" max="11542" width="2.140625" style="25" customWidth="1"/>
    <col min="11543" max="11543" width="4" style="25" customWidth="1"/>
    <col min="11544" max="11545" width="2.5703125" style="25"/>
    <col min="11546" max="11546" width="2.42578125" style="25" customWidth="1"/>
    <col min="11547" max="11548" width="0.5703125" style="25" customWidth="1"/>
    <col min="11549" max="11550" width="2.5703125" style="25"/>
    <col min="11551" max="11551" width="7.42578125" style="25" customWidth="1"/>
    <col min="11552" max="11552" width="7" style="25" customWidth="1"/>
    <col min="11553" max="11563" width="2.5703125" style="25"/>
    <col min="11564" max="11564" width="0.85546875" style="25" customWidth="1"/>
    <col min="11565" max="11763" width="2.5703125" style="25"/>
    <col min="11764" max="11764" width="1.42578125" style="25" customWidth="1"/>
    <col min="11765" max="11765" width="1.140625" style="25" customWidth="1"/>
    <col min="11766" max="11766" width="1.5703125" style="25" customWidth="1"/>
    <col min="11767" max="11768" width="2.5703125" style="25"/>
    <col min="11769" max="11769" width="2.140625" style="25" customWidth="1"/>
    <col min="11770" max="11775" width="2.5703125" style="25"/>
    <col min="11776" max="11776" width="3.42578125" style="25" customWidth="1"/>
    <col min="11777" max="11783" width="2.5703125" style="25"/>
    <col min="11784" max="11784" width="2.5703125" style="25" customWidth="1"/>
    <col min="11785" max="11794" width="2.5703125" style="25"/>
    <col min="11795" max="11795" width="3" style="25" customWidth="1"/>
    <col min="11796" max="11797" width="2.5703125" style="25"/>
    <col min="11798" max="11798" width="2.140625" style="25" customWidth="1"/>
    <col min="11799" max="11799" width="4" style="25" customWidth="1"/>
    <col min="11800" max="11801" width="2.5703125" style="25"/>
    <col min="11802" max="11802" width="2.42578125" style="25" customWidth="1"/>
    <col min="11803" max="11804" width="0.5703125" style="25" customWidth="1"/>
    <col min="11805" max="11806" width="2.5703125" style="25"/>
    <col min="11807" max="11807" width="7.42578125" style="25" customWidth="1"/>
    <col min="11808" max="11808" width="7" style="25" customWidth="1"/>
    <col min="11809" max="11819" width="2.5703125" style="25"/>
    <col min="11820" max="11820" width="0.85546875" style="25" customWidth="1"/>
    <col min="11821" max="12019" width="2.5703125" style="25"/>
    <col min="12020" max="12020" width="1.42578125" style="25" customWidth="1"/>
    <col min="12021" max="12021" width="1.140625" style="25" customWidth="1"/>
    <col min="12022" max="12022" width="1.5703125" style="25" customWidth="1"/>
    <col min="12023" max="12024" width="2.5703125" style="25"/>
    <col min="12025" max="12025" width="2.140625" style="25" customWidth="1"/>
    <col min="12026" max="12031" width="2.5703125" style="25"/>
    <col min="12032" max="12032" width="3.42578125" style="25" customWidth="1"/>
    <col min="12033" max="12039" width="2.5703125" style="25"/>
    <col min="12040" max="12040" width="2.5703125" style="25" customWidth="1"/>
    <col min="12041" max="12050" width="2.5703125" style="25"/>
    <col min="12051" max="12051" width="3" style="25" customWidth="1"/>
    <col min="12052" max="12053" width="2.5703125" style="25"/>
    <col min="12054" max="12054" width="2.140625" style="25" customWidth="1"/>
    <col min="12055" max="12055" width="4" style="25" customWidth="1"/>
    <col min="12056" max="12057" width="2.5703125" style="25"/>
    <col min="12058" max="12058" width="2.42578125" style="25" customWidth="1"/>
    <col min="12059" max="12060" width="0.5703125" style="25" customWidth="1"/>
    <col min="12061" max="12062" width="2.5703125" style="25"/>
    <col min="12063" max="12063" width="7.42578125" style="25" customWidth="1"/>
    <col min="12064" max="12064" width="7" style="25" customWidth="1"/>
    <col min="12065" max="12075" width="2.5703125" style="25"/>
    <col min="12076" max="12076" width="0.85546875" style="25" customWidth="1"/>
    <col min="12077" max="12275" width="2.5703125" style="25"/>
    <col min="12276" max="12276" width="1.42578125" style="25" customWidth="1"/>
    <col min="12277" max="12277" width="1.140625" style="25" customWidth="1"/>
    <col min="12278" max="12278" width="1.5703125" style="25" customWidth="1"/>
    <col min="12279" max="12280" width="2.5703125" style="25"/>
    <col min="12281" max="12281" width="2.140625" style="25" customWidth="1"/>
    <col min="12282" max="12287" width="2.5703125" style="25"/>
    <col min="12288" max="12288" width="3.42578125" style="25" customWidth="1"/>
    <col min="12289" max="12295" width="2.5703125" style="25"/>
    <col min="12296" max="12296" width="2.5703125" style="25" customWidth="1"/>
    <col min="12297" max="12306" width="2.5703125" style="25"/>
    <col min="12307" max="12307" width="3" style="25" customWidth="1"/>
    <col min="12308" max="12309" width="2.5703125" style="25"/>
    <col min="12310" max="12310" width="2.140625" style="25" customWidth="1"/>
    <col min="12311" max="12311" width="4" style="25" customWidth="1"/>
    <col min="12312" max="12313" width="2.5703125" style="25"/>
    <col min="12314" max="12314" width="2.42578125" style="25" customWidth="1"/>
    <col min="12315" max="12316" width="0.5703125" style="25" customWidth="1"/>
    <col min="12317" max="12318" width="2.5703125" style="25"/>
    <col min="12319" max="12319" width="7.42578125" style="25" customWidth="1"/>
    <col min="12320" max="12320" width="7" style="25" customWidth="1"/>
    <col min="12321" max="12331" width="2.5703125" style="25"/>
    <col min="12332" max="12332" width="0.85546875" style="25" customWidth="1"/>
    <col min="12333" max="12531" width="2.5703125" style="25"/>
    <col min="12532" max="12532" width="1.42578125" style="25" customWidth="1"/>
    <col min="12533" max="12533" width="1.140625" style="25" customWidth="1"/>
    <col min="12534" max="12534" width="1.5703125" style="25" customWidth="1"/>
    <col min="12535" max="12536" width="2.5703125" style="25"/>
    <col min="12537" max="12537" width="2.140625" style="25" customWidth="1"/>
    <col min="12538" max="12543" width="2.5703125" style="25"/>
    <col min="12544" max="12544" width="3.42578125" style="25" customWidth="1"/>
    <col min="12545" max="12551" width="2.5703125" style="25"/>
    <col min="12552" max="12552" width="2.5703125" style="25" customWidth="1"/>
    <col min="12553" max="12562" width="2.5703125" style="25"/>
    <col min="12563" max="12563" width="3" style="25" customWidth="1"/>
    <col min="12564" max="12565" width="2.5703125" style="25"/>
    <col min="12566" max="12566" width="2.140625" style="25" customWidth="1"/>
    <col min="12567" max="12567" width="4" style="25" customWidth="1"/>
    <col min="12568" max="12569" width="2.5703125" style="25"/>
    <col min="12570" max="12570" width="2.42578125" style="25" customWidth="1"/>
    <col min="12571" max="12572" width="0.5703125" style="25" customWidth="1"/>
    <col min="12573" max="12574" width="2.5703125" style="25"/>
    <col min="12575" max="12575" width="7.42578125" style="25" customWidth="1"/>
    <col min="12576" max="12576" width="7" style="25" customWidth="1"/>
    <col min="12577" max="12587" width="2.5703125" style="25"/>
    <col min="12588" max="12588" width="0.85546875" style="25" customWidth="1"/>
    <col min="12589" max="12787" width="2.5703125" style="25"/>
    <col min="12788" max="12788" width="1.42578125" style="25" customWidth="1"/>
    <col min="12789" max="12789" width="1.140625" style="25" customWidth="1"/>
    <col min="12790" max="12790" width="1.5703125" style="25" customWidth="1"/>
    <col min="12791" max="12792" width="2.5703125" style="25"/>
    <col min="12793" max="12793" width="2.140625" style="25" customWidth="1"/>
    <col min="12794" max="12799" width="2.5703125" style="25"/>
    <col min="12800" max="12800" width="3.42578125" style="25" customWidth="1"/>
    <col min="12801" max="12807" width="2.5703125" style="25"/>
    <col min="12808" max="12808" width="2.5703125" style="25" customWidth="1"/>
    <col min="12809" max="12818" width="2.5703125" style="25"/>
    <col min="12819" max="12819" width="3" style="25" customWidth="1"/>
    <col min="12820" max="12821" width="2.5703125" style="25"/>
    <col min="12822" max="12822" width="2.140625" style="25" customWidth="1"/>
    <col min="12823" max="12823" width="4" style="25" customWidth="1"/>
    <col min="12824" max="12825" width="2.5703125" style="25"/>
    <col min="12826" max="12826" width="2.42578125" style="25" customWidth="1"/>
    <col min="12827" max="12828" width="0.5703125" style="25" customWidth="1"/>
    <col min="12829" max="12830" width="2.5703125" style="25"/>
    <col min="12831" max="12831" width="7.42578125" style="25" customWidth="1"/>
    <col min="12832" max="12832" width="7" style="25" customWidth="1"/>
    <col min="12833" max="12843" width="2.5703125" style="25"/>
    <col min="12844" max="12844" width="0.85546875" style="25" customWidth="1"/>
    <col min="12845" max="13043" width="2.5703125" style="25"/>
    <col min="13044" max="13044" width="1.42578125" style="25" customWidth="1"/>
    <col min="13045" max="13045" width="1.140625" style="25" customWidth="1"/>
    <col min="13046" max="13046" width="1.5703125" style="25" customWidth="1"/>
    <col min="13047" max="13048" width="2.5703125" style="25"/>
    <col min="13049" max="13049" width="2.140625" style="25" customWidth="1"/>
    <col min="13050" max="13055" width="2.5703125" style="25"/>
    <col min="13056" max="13056" width="3.42578125" style="25" customWidth="1"/>
    <col min="13057" max="13063" width="2.5703125" style="25"/>
    <col min="13064" max="13064" width="2.5703125" style="25" customWidth="1"/>
    <col min="13065" max="13074" width="2.5703125" style="25"/>
    <col min="13075" max="13075" width="3" style="25" customWidth="1"/>
    <col min="13076" max="13077" width="2.5703125" style="25"/>
    <col min="13078" max="13078" width="2.140625" style="25" customWidth="1"/>
    <col min="13079" max="13079" width="4" style="25" customWidth="1"/>
    <col min="13080" max="13081" width="2.5703125" style="25"/>
    <col min="13082" max="13082" width="2.42578125" style="25" customWidth="1"/>
    <col min="13083" max="13084" width="0.5703125" style="25" customWidth="1"/>
    <col min="13085" max="13086" width="2.5703125" style="25"/>
    <col min="13087" max="13087" width="7.42578125" style="25" customWidth="1"/>
    <col min="13088" max="13088" width="7" style="25" customWidth="1"/>
    <col min="13089" max="13099" width="2.5703125" style="25"/>
    <col min="13100" max="13100" width="0.85546875" style="25" customWidth="1"/>
    <col min="13101" max="13299" width="2.5703125" style="25"/>
    <col min="13300" max="13300" width="1.42578125" style="25" customWidth="1"/>
    <col min="13301" max="13301" width="1.140625" style="25" customWidth="1"/>
    <col min="13302" max="13302" width="1.5703125" style="25" customWidth="1"/>
    <col min="13303" max="13304" width="2.5703125" style="25"/>
    <col min="13305" max="13305" width="2.140625" style="25" customWidth="1"/>
    <col min="13306" max="13311" width="2.5703125" style="25"/>
    <col min="13312" max="13312" width="3.42578125" style="25" customWidth="1"/>
    <col min="13313" max="13319" width="2.5703125" style="25"/>
    <col min="13320" max="13320" width="2.5703125" style="25" customWidth="1"/>
    <col min="13321" max="13330" width="2.5703125" style="25"/>
    <col min="13331" max="13331" width="3" style="25" customWidth="1"/>
    <col min="13332" max="13333" width="2.5703125" style="25"/>
    <col min="13334" max="13334" width="2.140625" style="25" customWidth="1"/>
    <col min="13335" max="13335" width="4" style="25" customWidth="1"/>
    <col min="13336" max="13337" width="2.5703125" style="25"/>
    <col min="13338" max="13338" width="2.42578125" style="25" customWidth="1"/>
    <col min="13339" max="13340" width="0.5703125" style="25" customWidth="1"/>
    <col min="13341" max="13342" width="2.5703125" style="25"/>
    <col min="13343" max="13343" width="7.42578125" style="25" customWidth="1"/>
    <col min="13344" max="13344" width="7" style="25" customWidth="1"/>
    <col min="13345" max="13355" width="2.5703125" style="25"/>
    <col min="13356" max="13356" width="0.85546875" style="25" customWidth="1"/>
    <col min="13357" max="13555" width="2.5703125" style="25"/>
    <col min="13556" max="13556" width="1.42578125" style="25" customWidth="1"/>
    <col min="13557" max="13557" width="1.140625" style="25" customWidth="1"/>
    <col min="13558" max="13558" width="1.5703125" style="25" customWidth="1"/>
    <col min="13559" max="13560" width="2.5703125" style="25"/>
    <col min="13561" max="13561" width="2.140625" style="25" customWidth="1"/>
    <col min="13562" max="13567" width="2.5703125" style="25"/>
    <col min="13568" max="13568" width="3.42578125" style="25" customWidth="1"/>
    <col min="13569" max="13575" width="2.5703125" style="25"/>
    <col min="13576" max="13576" width="2.5703125" style="25" customWidth="1"/>
    <col min="13577" max="13586" width="2.5703125" style="25"/>
    <col min="13587" max="13587" width="3" style="25" customWidth="1"/>
    <col min="13588" max="13589" width="2.5703125" style="25"/>
    <col min="13590" max="13590" width="2.140625" style="25" customWidth="1"/>
    <col min="13591" max="13591" width="4" style="25" customWidth="1"/>
    <col min="13592" max="13593" width="2.5703125" style="25"/>
    <col min="13594" max="13594" width="2.42578125" style="25" customWidth="1"/>
    <col min="13595" max="13596" width="0.5703125" style="25" customWidth="1"/>
    <col min="13597" max="13598" width="2.5703125" style="25"/>
    <col min="13599" max="13599" width="7.42578125" style="25" customWidth="1"/>
    <col min="13600" max="13600" width="7" style="25" customWidth="1"/>
    <col min="13601" max="13611" width="2.5703125" style="25"/>
    <col min="13612" max="13612" width="0.85546875" style="25" customWidth="1"/>
    <col min="13613" max="13811" width="2.5703125" style="25"/>
    <col min="13812" max="13812" width="1.42578125" style="25" customWidth="1"/>
    <col min="13813" max="13813" width="1.140625" style="25" customWidth="1"/>
    <col min="13814" max="13814" width="1.5703125" style="25" customWidth="1"/>
    <col min="13815" max="13816" width="2.5703125" style="25"/>
    <col min="13817" max="13817" width="2.140625" style="25" customWidth="1"/>
    <col min="13818" max="13823" width="2.5703125" style="25"/>
    <col min="13824" max="13824" width="3.42578125" style="25" customWidth="1"/>
    <col min="13825" max="13831" width="2.5703125" style="25"/>
    <col min="13832" max="13832" width="2.5703125" style="25" customWidth="1"/>
    <col min="13833" max="13842" width="2.5703125" style="25"/>
    <col min="13843" max="13843" width="3" style="25" customWidth="1"/>
    <col min="13844" max="13845" width="2.5703125" style="25"/>
    <col min="13846" max="13846" width="2.140625" style="25" customWidth="1"/>
    <col min="13847" max="13847" width="4" style="25" customWidth="1"/>
    <col min="13848" max="13849" width="2.5703125" style="25"/>
    <col min="13850" max="13850" width="2.42578125" style="25" customWidth="1"/>
    <col min="13851" max="13852" width="0.5703125" style="25" customWidth="1"/>
    <col min="13853" max="13854" width="2.5703125" style="25"/>
    <col min="13855" max="13855" width="7.42578125" style="25" customWidth="1"/>
    <col min="13856" max="13856" width="7" style="25" customWidth="1"/>
    <col min="13857" max="13867" width="2.5703125" style="25"/>
    <col min="13868" max="13868" width="0.85546875" style="25" customWidth="1"/>
    <col min="13869" max="14067" width="2.5703125" style="25"/>
    <col min="14068" max="14068" width="1.42578125" style="25" customWidth="1"/>
    <col min="14069" max="14069" width="1.140625" style="25" customWidth="1"/>
    <col min="14070" max="14070" width="1.5703125" style="25" customWidth="1"/>
    <col min="14071" max="14072" width="2.5703125" style="25"/>
    <col min="14073" max="14073" width="2.140625" style="25" customWidth="1"/>
    <col min="14074" max="14079" width="2.5703125" style="25"/>
    <col min="14080" max="14080" width="3.42578125" style="25" customWidth="1"/>
    <col min="14081" max="14087" width="2.5703125" style="25"/>
    <col min="14088" max="14088" width="2.5703125" style="25" customWidth="1"/>
    <col min="14089" max="14098" width="2.5703125" style="25"/>
    <col min="14099" max="14099" width="3" style="25" customWidth="1"/>
    <col min="14100" max="14101" width="2.5703125" style="25"/>
    <col min="14102" max="14102" width="2.140625" style="25" customWidth="1"/>
    <col min="14103" max="14103" width="4" style="25" customWidth="1"/>
    <col min="14104" max="14105" width="2.5703125" style="25"/>
    <col min="14106" max="14106" width="2.42578125" style="25" customWidth="1"/>
    <col min="14107" max="14108" width="0.5703125" style="25" customWidth="1"/>
    <col min="14109" max="14110" width="2.5703125" style="25"/>
    <col min="14111" max="14111" width="7.42578125" style="25" customWidth="1"/>
    <col min="14112" max="14112" width="7" style="25" customWidth="1"/>
    <col min="14113" max="14123" width="2.5703125" style="25"/>
    <col min="14124" max="14124" width="0.85546875" style="25" customWidth="1"/>
    <col min="14125" max="14323" width="2.5703125" style="25"/>
    <col min="14324" max="14324" width="1.42578125" style="25" customWidth="1"/>
    <col min="14325" max="14325" width="1.140625" style="25" customWidth="1"/>
    <col min="14326" max="14326" width="1.5703125" style="25" customWidth="1"/>
    <col min="14327" max="14328" width="2.5703125" style="25"/>
    <col min="14329" max="14329" width="2.140625" style="25" customWidth="1"/>
    <col min="14330" max="14335" width="2.5703125" style="25"/>
    <col min="14336" max="14336" width="3.42578125" style="25" customWidth="1"/>
    <col min="14337" max="14343" width="2.5703125" style="25"/>
    <col min="14344" max="14344" width="2.5703125" style="25" customWidth="1"/>
    <col min="14345" max="14354" width="2.5703125" style="25"/>
    <col min="14355" max="14355" width="3" style="25" customWidth="1"/>
    <col min="14356" max="14357" width="2.5703125" style="25"/>
    <col min="14358" max="14358" width="2.140625" style="25" customWidth="1"/>
    <col min="14359" max="14359" width="4" style="25" customWidth="1"/>
    <col min="14360" max="14361" width="2.5703125" style="25"/>
    <col min="14362" max="14362" width="2.42578125" style="25" customWidth="1"/>
    <col min="14363" max="14364" width="0.5703125" style="25" customWidth="1"/>
    <col min="14365" max="14366" width="2.5703125" style="25"/>
    <col min="14367" max="14367" width="7.42578125" style="25" customWidth="1"/>
    <col min="14368" max="14368" width="7" style="25" customWidth="1"/>
    <col min="14369" max="14379" width="2.5703125" style="25"/>
    <col min="14380" max="14380" width="0.85546875" style="25" customWidth="1"/>
    <col min="14381" max="14579" width="2.5703125" style="25"/>
    <col min="14580" max="14580" width="1.42578125" style="25" customWidth="1"/>
    <col min="14581" max="14581" width="1.140625" style="25" customWidth="1"/>
    <col min="14582" max="14582" width="1.5703125" style="25" customWidth="1"/>
    <col min="14583" max="14584" width="2.5703125" style="25"/>
    <col min="14585" max="14585" width="2.140625" style="25" customWidth="1"/>
    <col min="14586" max="14591" width="2.5703125" style="25"/>
    <col min="14592" max="14592" width="3.42578125" style="25" customWidth="1"/>
    <col min="14593" max="14599" width="2.5703125" style="25"/>
    <col min="14600" max="14600" width="2.5703125" style="25" customWidth="1"/>
    <col min="14601" max="14610" width="2.5703125" style="25"/>
    <col min="14611" max="14611" width="3" style="25" customWidth="1"/>
    <col min="14612" max="14613" width="2.5703125" style="25"/>
    <col min="14614" max="14614" width="2.140625" style="25" customWidth="1"/>
    <col min="14615" max="14615" width="4" style="25" customWidth="1"/>
    <col min="14616" max="14617" width="2.5703125" style="25"/>
    <col min="14618" max="14618" width="2.42578125" style="25" customWidth="1"/>
    <col min="14619" max="14620" width="0.5703125" style="25" customWidth="1"/>
    <col min="14621" max="14622" width="2.5703125" style="25"/>
    <col min="14623" max="14623" width="7.42578125" style="25" customWidth="1"/>
    <col min="14624" max="14624" width="7" style="25" customWidth="1"/>
    <col min="14625" max="14635" width="2.5703125" style="25"/>
    <col min="14636" max="14636" width="0.85546875" style="25" customWidth="1"/>
    <col min="14637" max="14835" width="2.5703125" style="25"/>
    <col min="14836" max="14836" width="1.42578125" style="25" customWidth="1"/>
    <col min="14837" max="14837" width="1.140625" style="25" customWidth="1"/>
    <col min="14838" max="14838" width="1.5703125" style="25" customWidth="1"/>
    <col min="14839" max="14840" width="2.5703125" style="25"/>
    <col min="14841" max="14841" width="2.140625" style="25" customWidth="1"/>
    <col min="14842" max="14847" width="2.5703125" style="25"/>
    <col min="14848" max="14848" width="3.42578125" style="25" customWidth="1"/>
    <col min="14849" max="14855" width="2.5703125" style="25"/>
    <col min="14856" max="14856" width="2.5703125" style="25" customWidth="1"/>
    <col min="14857" max="14866" width="2.5703125" style="25"/>
    <col min="14867" max="14867" width="3" style="25" customWidth="1"/>
    <col min="14868" max="14869" width="2.5703125" style="25"/>
    <col min="14870" max="14870" width="2.140625" style="25" customWidth="1"/>
    <col min="14871" max="14871" width="4" style="25" customWidth="1"/>
    <col min="14872" max="14873" width="2.5703125" style="25"/>
    <col min="14874" max="14874" width="2.42578125" style="25" customWidth="1"/>
    <col min="14875" max="14876" width="0.5703125" style="25" customWidth="1"/>
    <col min="14877" max="14878" width="2.5703125" style="25"/>
    <col min="14879" max="14879" width="7.42578125" style="25" customWidth="1"/>
    <col min="14880" max="14880" width="7" style="25" customWidth="1"/>
    <col min="14881" max="14891" width="2.5703125" style="25"/>
    <col min="14892" max="14892" width="0.85546875" style="25" customWidth="1"/>
    <col min="14893" max="15091" width="2.5703125" style="25"/>
    <col min="15092" max="15092" width="1.42578125" style="25" customWidth="1"/>
    <col min="15093" max="15093" width="1.140625" style="25" customWidth="1"/>
    <col min="15094" max="15094" width="1.5703125" style="25" customWidth="1"/>
    <col min="15095" max="15096" width="2.5703125" style="25"/>
    <col min="15097" max="15097" width="2.140625" style="25" customWidth="1"/>
    <col min="15098" max="15103" width="2.5703125" style="25"/>
    <col min="15104" max="15104" width="3.42578125" style="25" customWidth="1"/>
    <col min="15105" max="15111" width="2.5703125" style="25"/>
    <col min="15112" max="15112" width="2.5703125" style="25" customWidth="1"/>
    <col min="15113" max="15122" width="2.5703125" style="25"/>
    <col min="15123" max="15123" width="3" style="25" customWidth="1"/>
    <col min="15124" max="15125" width="2.5703125" style="25"/>
    <col min="15126" max="15126" width="2.140625" style="25" customWidth="1"/>
    <col min="15127" max="15127" width="4" style="25" customWidth="1"/>
    <col min="15128" max="15129" width="2.5703125" style="25"/>
    <col min="15130" max="15130" width="2.42578125" style="25" customWidth="1"/>
    <col min="15131" max="15132" width="0.5703125" style="25" customWidth="1"/>
    <col min="15133" max="15134" width="2.5703125" style="25"/>
    <col min="15135" max="15135" width="7.42578125" style="25" customWidth="1"/>
    <col min="15136" max="15136" width="7" style="25" customWidth="1"/>
    <col min="15137" max="15147" width="2.5703125" style="25"/>
    <col min="15148" max="15148" width="0.85546875" style="25" customWidth="1"/>
    <col min="15149" max="15347" width="2.5703125" style="25"/>
    <col min="15348" max="15348" width="1.42578125" style="25" customWidth="1"/>
    <col min="15349" max="15349" width="1.140625" style="25" customWidth="1"/>
    <col min="15350" max="15350" width="1.5703125" style="25" customWidth="1"/>
    <col min="15351" max="15352" width="2.5703125" style="25"/>
    <col min="15353" max="15353" width="2.140625" style="25" customWidth="1"/>
    <col min="15354" max="15359" width="2.5703125" style="25"/>
    <col min="15360" max="15360" width="3.42578125" style="25" customWidth="1"/>
    <col min="15361" max="15367" width="2.5703125" style="25"/>
    <col min="15368" max="15368" width="2.5703125" style="25" customWidth="1"/>
    <col min="15369" max="15378" width="2.5703125" style="25"/>
    <col min="15379" max="15379" width="3" style="25" customWidth="1"/>
    <col min="15380" max="15381" width="2.5703125" style="25"/>
    <col min="15382" max="15382" width="2.140625" style="25" customWidth="1"/>
    <col min="15383" max="15383" width="4" style="25" customWidth="1"/>
    <col min="15384" max="15385" width="2.5703125" style="25"/>
    <col min="15386" max="15386" width="2.42578125" style="25" customWidth="1"/>
    <col min="15387" max="15388" width="0.5703125" style="25" customWidth="1"/>
    <col min="15389" max="15390" width="2.5703125" style="25"/>
    <col min="15391" max="15391" width="7.42578125" style="25" customWidth="1"/>
    <col min="15392" max="15392" width="7" style="25" customWidth="1"/>
    <col min="15393" max="15403" width="2.5703125" style="25"/>
    <col min="15404" max="15404" width="0.85546875" style="25" customWidth="1"/>
    <col min="15405" max="15603" width="2.5703125" style="25"/>
    <col min="15604" max="15604" width="1.42578125" style="25" customWidth="1"/>
    <col min="15605" max="15605" width="1.140625" style="25" customWidth="1"/>
    <col min="15606" max="15606" width="1.5703125" style="25" customWidth="1"/>
    <col min="15607" max="15608" width="2.5703125" style="25"/>
    <col min="15609" max="15609" width="2.140625" style="25" customWidth="1"/>
    <col min="15610" max="15615" width="2.5703125" style="25"/>
    <col min="15616" max="15616" width="3.42578125" style="25" customWidth="1"/>
    <col min="15617" max="15623" width="2.5703125" style="25"/>
    <col min="15624" max="15624" width="2.5703125" style="25" customWidth="1"/>
    <col min="15625" max="15634" width="2.5703125" style="25"/>
    <col min="15635" max="15635" width="3" style="25" customWidth="1"/>
    <col min="15636" max="15637" width="2.5703125" style="25"/>
    <col min="15638" max="15638" width="2.140625" style="25" customWidth="1"/>
    <col min="15639" max="15639" width="4" style="25" customWidth="1"/>
    <col min="15640" max="15641" width="2.5703125" style="25"/>
    <col min="15642" max="15642" width="2.42578125" style="25" customWidth="1"/>
    <col min="15643" max="15644" width="0.5703125" style="25" customWidth="1"/>
    <col min="15645" max="15646" width="2.5703125" style="25"/>
    <col min="15647" max="15647" width="7.42578125" style="25" customWidth="1"/>
    <col min="15648" max="15648" width="7" style="25" customWidth="1"/>
    <col min="15649" max="15659" width="2.5703125" style="25"/>
    <col min="15660" max="15660" width="0.85546875" style="25" customWidth="1"/>
    <col min="15661" max="15859" width="2.5703125" style="25"/>
    <col min="15860" max="15860" width="1.42578125" style="25" customWidth="1"/>
    <col min="15861" max="15861" width="1.140625" style="25" customWidth="1"/>
    <col min="15862" max="15862" width="1.5703125" style="25" customWidth="1"/>
    <col min="15863" max="15864" width="2.5703125" style="25"/>
    <col min="15865" max="15865" width="2.140625" style="25" customWidth="1"/>
    <col min="15866" max="15871" width="2.5703125" style="25"/>
    <col min="15872" max="15872" width="3.42578125" style="25" customWidth="1"/>
    <col min="15873" max="15879" width="2.5703125" style="25"/>
    <col min="15880" max="15880" width="2.5703125" style="25" customWidth="1"/>
    <col min="15881" max="15890" width="2.5703125" style="25"/>
    <col min="15891" max="15891" width="3" style="25" customWidth="1"/>
    <col min="15892" max="15893" width="2.5703125" style="25"/>
    <col min="15894" max="15894" width="2.140625" style="25" customWidth="1"/>
    <col min="15895" max="15895" width="4" style="25" customWidth="1"/>
    <col min="15896" max="15897" width="2.5703125" style="25"/>
    <col min="15898" max="15898" width="2.42578125" style="25" customWidth="1"/>
    <col min="15899" max="15900" width="0.5703125" style="25" customWidth="1"/>
    <col min="15901" max="15902" width="2.5703125" style="25"/>
    <col min="15903" max="15903" width="7.42578125" style="25" customWidth="1"/>
    <col min="15904" max="15904" width="7" style="25" customWidth="1"/>
    <col min="15905" max="15915" width="2.5703125" style="25"/>
    <col min="15916" max="15916" width="0.85546875" style="25" customWidth="1"/>
    <col min="15917" max="16115" width="2.5703125" style="25"/>
    <col min="16116" max="16116" width="1.42578125" style="25" customWidth="1"/>
    <col min="16117" max="16117" width="1.140625" style="25" customWidth="1"/>
    <col min="16118" max="16118" width="1.5703125" style="25" customWidth="1"/>
    <col min="16119" max="16120" width="2.5703125" style="25"/>
    <col min="16121" max="16121" width="2.140625" style="25" customWidth="1"/>
    <col min="16122" max="16127" width="2.5703125" style="25"/>
    <col min="16128" max="16128" width="3.42578125" style="25" customWidth="1"/>
    <col min="16129" max="16135" width="2.5703125" style="25"/>
    <col min="16136" max="16136" width="2.5703125" style="25" customWidth="1"/>
    <col min="16137" max="16146" width="2.5703125" style="25"/>
    <col min="16147" max="16147" width="3" style="25" customWidth="1"/>
    <col min="16148" max="16149" width="2.5703125" style="25"/>
    <col min="16150" max="16150" width="2.140625" style="25" customWidth="1"/>
    <col min="16151" max="16151" width="4" style="25" customWidth="1"/>
    <col min="16152" max="16153" width="2.5703125" style="25"/>
    <col min="16154" max="16154" width="2.42578125" style="25" customWidth="1"/>
    <col min="16155" max="16156" width="0.5703125" style="25" customWidth="1"/>
    <col min="16157" max="16158" width="2.5703125" style="25"/>
    <col min="16159" max="16159" width="7.42578125" style="25" customWidth="1"/>
    <col min="16160" max="16160" width="7" style="25" customWidth="1"/>
    <col min="16161" max="16171" width="2.5703125" style="25"/>
    <col min="16172" max="16172" width="0.85546875" style="25" customWidth="1"/>
    <col min="16173" max="16384" width="2.5703125" style="25"/>
  </cols>
  <sheetData>
    <row r="1" spans="2:48" ht="12.6" customHeight="1" x14ac:dyDescent="0.2"/>
    <row r="2" spans="2:48" ht="12.6" customHeight="1" x14ac:dyDescent="0.2">
      <c r="B2" s="578" t="str">
        <f>CONCATENATE('Dados de Entrada'!B61,'Dados de Entrada'!C61,"/",'Dados de Entrada'!D61)</f>
        <v>CERTIFICADO AM-CNARQ - 1/26</v>
      </c>
      <c r="C2" s="579"/>
      <c r="D2" s="579"/>
      <c r="E2" s="579"/>
      <c r="F2" s="579"/>
      <c r="G2" s="579"/>
      <c r="H2" s="579"/>
      <c r="I2" s="579"/>
      <c r="J2" s="579"/>
      <c r="K2" s="580"/>
      <c r="L2" s="51"/>
      <c r="M2" s="51"/>
      <c r="N2" s="51"/>
      <c r="P2" s="622"/>
      <c r="Q2" s="622"/>
      <c r="R2" s="622"/>
      <c r="S2" s="622"/>
      <c r="T2" s="622"/>
      <c r="U2" s="622"/>
      <c r="V2" s="622"/>
      <c r="W2" s="622"/>
    </row>
    <row r="3" spans="2:48" ht="12.6" customHeight="1" x14ac:dyDescent="0.2"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P3" s="622"/>
      <c r="Q3" s="622"/>
      <c r="R3" s="622"/>
      <c r="S3" s="622"/>
      <c r="T3" s="622"/>
      <c r="U3" s="622"/>
      <c r="V3" s="622"/>
      <c r="W3" s="622"/>
    </row>
    <row r="4" spans="2:48" ht="20.100000000000001" customHeight="1" x14ac:dyDescent="0.2">
      <c r="B4" s="26"/>
      <c r="C4" s="26"/>
      <c r="D4" s="26"/>
      <c r="E4" s="53"/>
      <c r="F4" s="53"/>
      <c r="G4" s="53"/>
      <c r="H4" s="170"/>
      <c r="I4" s="623" t="s">
        <v>208</v>
      </c>
      <c r="J4" s="623"/>
      <c r="K4" s="623"/>
      <c r="L4" s="623"/>
      <c r="M4" s="623"/>
      <c r="N4" s="623"/>
      <c r="O4" s="623"/>
      <c r="P4" s="623"/>
      <c r="Q4" s="623"/>
      <c r="R4" s="623"/>
      <c r="S4" s="623"/>
      <c r="T4" s="623"/>
      <c r="U4" s="623"/>
      <c r="V4" s="623"/>
      <c r="W4" s="624" t="str">
        <f>IF('Dados de Entrada'!H62="x","(CONDICIONAL)",IF('Dados de Entrada'!H63="x","(PROVISÓRIO)",""))</f>
        <v>(CONDICIONAL)</v>
      </c>
      <c r="X4" s="624"/>
      <c r="Y4" s="624"/>
      <c r="Z4" s="624"/>
      <c r="AA4" s="624"/>
      <c r="AB4" s="52"/>
    </row>
    <row r="5" spans="2:48" ht="12.6" customHeight="1" x14ac:dyDescent="0.2">
      <c r="B5" s="26"/>
      <c r="C5" s="26"/>
      <c r="D5" s="26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4"/>
      <c r="Z5" s="52"/>
      <c r="AA5" s="52"/>
      <c r="AB5" s="52"/>
      <c r="AI5" s="27"/>
      <c r="AJ5" s="27"/>
      <c r="AK5" s="27"/>
      <c r="AL5" s="27"/>
      <c r="AM5" s="27"/>
      <c r="AN5" s="27"/>
      <c r="AO5" s="27"/>
      <c r="AP5" s="27"/>
      <c r="AQ5" s="27"/>
    </row>
    <row r="6" spans="2:48" ht="12.6" customHeight="1" x14ac:dyDescent="0.2">
      <c r="B6" s="26"/>
      <c r="C6" s="26"/>
      <c r="D6" s="26"/>
      <c r="E6" s="26"/>
      <c r="F6" s="26"/>
      <c r="G6" s="56"/>
      <c r="H6" s="602" t="s">
        <v>91</v>
      </c>
      <c r="I6" s="602"/>
      <c r="J6" s="602"/>
      <c r="K6" s="602"/>
      <c r="L6" s="602"/>
      <c r="M6" s="602"/>
      <c r="N6" s="602"/>
      <c r="O6" s="602"/>
      <c r="P6" s="602"/>
      <c r="Q6" s="602"/>
      <c r="R6" s="602"/>
      <c r="S6" s="602"/>
      <c r="T6" s="602"/>
      <c r="U6" s="602"/>
      <c r="V6" s="602"/>
      <c r="W6" s="602"/>
      <c r="X6" s="26"/>
      <c r="Y6" s="26"/>
      <c r="Z6" s="26"/>
      <c r="AA6" s="26"/>
      <c r="AB6" s="26"/>
      <c r="AE6" s="28"/>
    </row>
    <row r="7" spans="2:48" ht="5.0999999999999996" customHeight="1" x14ac:dyDescent="0.2">
      <c r="B7" s="26"/>
      <c r="C7" s="26"/>
      <c r="D7" s="26"/>
      <c r="E7" s="26"/>
      <c r="F7" s="26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26"/>
      <c r="Y7" s="26"/>
      <c r="Z7" s="26"/>
      <c r="AA7" s="26"/>
      <c r="AB7" s="26"/>
      <c r="AE7" s="28"/>
      <c r="AI7" s="601"/>
      <c r="AJ7" s="601"/>
      <c r="AK7" s="601"/>
      <c r="AL7" s="601"/>
      <c r="AM7" s="601"/>
      <c r="AN7" s="601"/>
      <c r="AO7" s="601"/>
      <c r="AP7" s="601"/>
      <c r="AQ7" s="601"/>
    </row>
    <row r="8" spans="2:48" ht="12.6" customHeight="1" x14ac:dyDescent="0.2">
      <c r="B8" s="26"/>
      <c r="C8" s="26"/>
      <c r="D8" s="26"/>
      <c r="E8" s="26"/>
      <c r="F8" s="26"/>
      <c r="G8" s="29"/>
      <c r="H8" s="602" t="s">
        <v>129</v>
      </c>
      <c r="I8" s="602"/>
      <c r="J8" s="602"/>
      <c r="K8" s="602"/>
      <c r="L8" s="602"/>
      <c r="M8" s="602"/>
      <c r="N8" s="602"/>
      <c r="O8" s="602"/>
      <c r="P8" s="602"/>
      <c r="Q8" s="602"/>
      <c r="R8" s="602"/>
      <c r="S8" s="602"/>
      <c r="T8" s="602"/>
      <c r="U8" s="602"/>
      <c r="V8" s="602"/>
      <c r="W8" s="602"/>
      <c r="X8" s="26"/>
      <c r="Y8" s="26"/>
      <c r="Z8" s="26"/>
      <c r="AA8" s="26"/>
      <c r="AB8" s="26"/>
      <c r="AE8" s="28"/>
      <c r="AI8" s="601"/>
      <c r="AJ8" s="601"/>
      <c r="AK8" s="601"/>
      <c r="AL8" s="601"/>
      <c r="AM8" s="601"/>
      <c r="AN8" s="601"/>
      <c r="AO8" s="601"/>
      <c r="AP8" s="601"/>
      <c r="AQ8" s="601"/>
    </row>
    <row r="9" spans="2:48" ht="5.0999999999999996" customHeight="1" x14ac:dyDescent="0.25">
      <c r="B9" s="26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26"/>
      <c r="AB9" s="26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</row>
    <row r="10" spans="2:48" ht="12.6" customHeight="1" x14ac:dyDescent="0.2">
      <c r="B10" s="26"/>
      <c r="C10" s="26"/>
      <c r="D10" s="26"/>
      <c r="E10" s="26"/>
      <c r="F10" s="26"/>
      <c r="G10" s="26"/>
      <c r="H10" s="602" t="s">
        <v>130</v>
      </c>
      <c r="I10" s="602"/>
      <c r="J10" s="602"/>
      <c r="K10" s="602"/>
      <c r="L10" s="602"/>
      <c r="M10" s="602"/>
      <c r="N10" s="602"/>
      <c r="O10" s="602"/>
      <c r="P10" s="602"/>
      <c r="Q10" s="602"/>
      <c r="R10" s="602"/>
      <c r="S10" s="602"/>
      <c r="T10" s="602"/>
      <c r="U10" s="602"/>
      <c r="V10" s="602"/>
      <c r="W10" s="602"/>
      <c r="X10" s="26"/>
      <c r="Y10" s="26"/>
      <c r="Z10" s="26"/>
      <c r="AA10" s="26"/>
      <c r="AB10" s="26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</row>
    <row r="11" spans="2:48" ht="12.6" customHeight="1" x14ac:dyDescent="0.2">
      <c r="B11" s="26"/>
      <c r="C11" s="26"/>
      <c r="D11" s="26"/>
      <c r="E11" s="26"/>
      <c r="F11" s="26"/>
      <c r="G11" s="26"/>
      <c r="H11" s="26"/>
      <c r="V11" s="26"/>
      <c r="W11" s="26"/>
      <c r="X11" s="26"/>
      <c r="Y11" s="26"/>
      <c r="Z11" s="26"/>
      <c r="AA11" s="26"/>
      <c r="AB11" s="26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</row>
    <row r="12" spans="2:48" ht="12.6" customHeight="1" x14ac:dyDescent="0.2">
      <c r="B12" s="26"/>
      <c r="C12" s="26"/>
      <c r="D12" s="26"/>
      <c r="E12" s="26"/>
      <c r="F12" s="26"/>
      <c r="G12" s="26"/>
      <c r="H12" s="603" t="s">
        <v>131</v>
      </c>
      <c r="I12" s="603"/>
      <c r="J12" s="603"/>
      <c r="K12" s="603"/>
      <c r="L12" s="603"/>
      <c r="M12" s="603"/>
      <c r="N12" s="603"/>
      <c r="O12" s="603"/>
      <c r="P12" s="603"/>
      <c r="Q12" s="603"/>
      <c r="R12" s="603"/>
      <c r="S12" s="603"/>
      <c r="T12" s="603"/>
      <c r="U12" s="603"/>
      <c r="V12" s="603"/>
      <c r="W12" s="603"/>
      <c r="X12" s="26"/>
      <c r="Y12" s="26"/>
      <c r="Z12" s="26"/>
      <c r="AA12" s="26"/>
      <c r="AB12" s="26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</row>
    <row r="13" spans="2:48" ht="12.6" customHeight="1" thickBot="1" x14ac:dyDescent="0.25"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J13" s="31"/>
    </row>
    <row r="14" spans="2:48" ht="15" customHeight="1" x14ac:dyDescent="0.2">
      <c r="B14" s="604" t="s">
        <v>3</v>
      </c>
      <c r="C14" s="605"/>
      <c r="D14" s="605"/>
      <c r="E14" s="605"/>
      <c r="F14" s="605"/>
      <c r="G14" s="605"/>
      <c r="H14" s="605"/>
      <c r="I14" s="605"/>
      <c r="J14" s="605"/>
      <c r="K14" s="605"/>
      <c r="L14" s="606"/>
      <c r="M14" s="610" t="s">
        <v>79</v>
      </c>
      <c r="N14" s="611"/>
      <c r="O14" s="611"/>
      <c r="P14" s="611"/>
      <c r="Q14" s="612"/>
      <c r="R14" s="610" t="s">
        <v>178</v>
      </c>
      <c r="S14" s="611"/>
      <c r="T14" s="611"/>
      <c r="U14" s="611"/>
      <c r="V14" s="612"/>
      <c r="W14" s="616" t="s">
        <v>212</v>
      </c>
      <c r="X14" s="617"/>
      <c r="Y14" s="617"/>
      <c r="Z14" s="617"/>
      <c r="AA14" s="618"/>
      <c r="AB14" s="26"/>
    </row>
    <row r="15" spans="2:48" ht="15" customHeight="1" x14ac:dyDescent="0.2">
      <c r="B15" s="607"/>
      <c r="C15" s="608"/>
      <c r="D15" s="608"/>
      <c r="E15" s="608"/>
      <c r="F15" s="608"/>
      <c r="G15" s="608"/>
      <c r="H15" s="608"/>
      <c r="I15" s="608"/>
      <c r="J15" s="608"/>
      <c r="K15" s="608"/>
      <c r="L15" s="609"/>
      <c r="M15" s="613"/>
      <c r="N15" s="614"/>
      <c r="O15" s="614"/>
      <c r="P15" s="614"/>
      <c r="Q15" s="615"/>
      <c r="R15" s="613"/>
      <c r="S15" s="614"/>
      <c r="T15" s="614"/>
      <c r="U15" s="614"/>
      <c r="V15" s="615"/>
      <c r="W15" s="619"/>
      <c r="X15" s="620"/>
      <c r="Y15" s="620"/>
      <c r="Z15" s="620"/>
      <c r="AA15" s="621"/>
      <c r="AB15" s="26"/>
    </row>
    <row r="16" spans="2:48" ht="12.6" customHeight="1" x14ac:dyDescent="0.2">
      <c r="B16" s="627" t="str">
        <f>'Dados de Entrada'!C7</f>
        <v>BJ</v>
      </c>
      <c r="C16" s="628"/>
      <c r="D16" s="628"/>
      <c r="E16" s="628"/>
      <c r="F16" s="628"/>
      <c r="G16" s="628"/>
      <c r="H16" s="628"/>
      <c r="I16" s="628"/>
      <c r="J16" s="628"/>
      <c r="K16" s="628"/>
      <c r="L16" s="629"/>
      <c r="M16" s="636" t="str">
        <f>'Dados de Entrada'!C9</f>
        <v>Não Fornecido</v>
      </c>
      <c r="N16" s="637"/>
      <c r="O16" s="637"/>
      <c r="P16" s="637"/>
      <c r="Q16" s="638"/>
      <c r="R16" s="645" t="str">
        <f>'Dados de Entrada'!C10</f>
        <v>Belém PA</v>
      </c>
      <c r="S16" s="628"/>
      <c r="T16" s="628"/>
      <c r="U16" s="628"/>
      <c r="V16" s="629"/>
      <c r="W16" s="636">
        <f>'Dados de Entrada'!C64</f>
        <v>2025</v>
      </c>
      <c r="X16" s="637"/>
      <c r="Y16" s="637"/>
      <c r="Z16" s="637"/>
      <c r="AA16" s="648"/>
      <c r="AB16" s="26"/>
    </row>
    <row r="17" spans="2:28" ht="12.6" customHeight="1" x14ac:dyDescent="0.2">
      <c r="B17" s="630"/>
      <c r="C17" s="631"/>
      <c r="D17" s="631"/>
      <c r="E17" s="631"/>
      <c r="F17" s="631"/>
      <c r="G17" s="631"/>
      <c r="H17" s="631"/>
      <c r="I17" s="631"/>
      <c r="J17" s="631"/>
      <c r="K17" s="631"/>
      <c r="L17" s="632"/>
      <c r="M17" s="639"/>
      <c r="N17" s="640"/>
      <c r="O17" s="640"/>
      <c r="P17" s="640"/>
      <c r="Q17" s="641"/>
      <c r="R17" s="646"/>
      <c r="S17" s="631"/>
      <c r="T17" s="631"/>
      <c r="U17" s="631"/>
      <c r="V17" s="632"/>
      <c r="W17" s="639"/>
      <c r="X17" s="640"/>
      <c r="Y17" s="640"/>
      <c r="Z17" s="640"/>
      <c r="AA17" s="649"/>
      <c r="AB17" s="26"/>
    </row>
    <row r="18" spans="2:28" ht="12.6" customHeight="1" thickBot="1" x14ac:dyDescent="0.25">
      <c r="B18" s="633"/>
      <c r="C18" s="634"/>
      <c r="D18" s="634"/>
      <c r="E18" s="634"/>
      <c r="F18" s="634"/>
      <c r="G18" s="634"/>
      <c r="H18" s="634"/>
      <c r="I18" s="634"/>
      <c r="J18" s="634"/>
      <c r="K18" s="634"/>
      <c r="L18" s="635"/>
      <c r="M18" s="642"/>
      <c r="N18" s="643"/>
      <c r="O18" s="643"/>
      <c r="P18" s="643"/>
      <c r="Q18" s="644"/>
      <c r="R18" s="647"/>
      <c r="S18" s="634"/>
      <c r="T18" s="634"/>
      <c r="U18" s="634"/>
      <c r="V18" s="635"/>
      <c r="W18" s="642"/>
      <c r="X18" s="643"/>
      <c r="Y18" s="643"/>
      <c r="Z18" s="643"/>
      <c r="AA18" s="650"/>
      <c r="AB18" s="26"/>
    </row>
    <row r="19" spans="2:28" ht="12.6" customHeight="1" x14ac:dyDescent="0.2"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</row>
    <row r="20" spans="2:28" ht="12.6" customHeight="1" x14ac:dyDescent="0.2">
      <c r="B20" s="652" t="s">
        <v>217</v>
      </c>
      <c r="C20" s="652"/>
      <c r="D20" s="652"/>
      <c r="E20" s="652"/>
      <c r="F20" s="652"/>
      <c r="G20" s="652"/>
      <c r="H20" s="652"/>
      <c r="I20" s="652"/>
      <c r="J20" s="652"/>
      <c r="K20" s="652"/>
      <c r="L20" s="652"/>
      <c r="M20" s="652"/>
      <c r="N20" s="652"/>
      <c r="O20" s="652"/>
      <c r="P20" s="652"/>
      <c r="Q20" s="652"/>
      <c r="R20" s="652"/>
      <c r="S20" s="652"/>
      <c r="T20" s="652"/>
      <c r="U20" s="652"/>
      <c r="V20" s="652"/>
      <c r="W20" s="652"/>
      <c r="X20" s="652"/>
      <c r="Y20" s="652"/>
      <c r="Z20" s="652"/>
      <c r="AA20" s="652"/>
      <c r="AB20" s="26"/>
    </row>
    <row r="21" spans="2:28" ht="12.6" customHeight="1" thickBot="1" x14ac:dyDescent="0.25"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</row>
    <row r="22" spans="2:28" ht="15" customHeight="1" x14ac:dyDescent="0.2">
      <c r="B22" s="543" t="s">
        <v>214</v>
      </c>
      <c r="C22" s="544"/>
      <c r="D22" s="544"/>
      <c r="E22" s="544"/>
      <c r="F22" s="544"/>
      <c r="G22" s="544"/>
      <c r="H22" s="544"/>
      <c r="I22" s="544"/>
      <c r="J22" s="544"/>
      <c r="K22" s="547" t="s">
        <v>215</v>
      </c>
      <c r="L22" s="547"/>
      <c r="M22" s="547"/>
      <c r="N22" s="547"/>
      <c r="O22" s="547"/>
      <c r="P22" s="547"/>
      <c r="Q22" s="547"/>
      <c r="R22" s="547"/>
      <c r="S22" s="547" t="s">
        <v>216</v>
      </c>
      <c r="T22" s="547"/>
      <c r="U22" s="547"/>
      <c r="V22" s="547"/>
      <c r="W22" s="547"/>
      <c r="X22" s="547"/>
      <c r="Y22" s="547"/>
      <c r="Z22" s="547"/>
      <c r="AA22" s="549"/>
      <c r="AB22" s="26"/>
    </row>
    <row r="23" spans="2:28" ht="15" customHeight="1" x14ac:dyDescent="0.2">
      <c r="B23" s="545"/>
      <c r="C23" s="546"/>
      <c r="D23" s="546"/>
      <c r="E23" s="546"/>
      <c r="F23" s="546"/>
      <c r="G23" s="546"/>
      <c r="H23" s="546"/>
      <c r="I23" s="546"/>
      <c r="J23" s="546"/>
      <c r="K23" s="548"/>
      <c r="L23" s="548"/>
      <c r="M23" s="548"/>
      <c r="N23" s="548"/>
      <c r="O23" s="548"/>
      <c r="P23" s="548"/>
      <c r="Q23" s="548"/>
      <c r="R23" s="548"/>
      <c r="S23" s="548"/>
      <c r="T23" s="548"/>
      <c r="U23" s="548"/>
      <c r="V23" s="548"/>
      <c r="W23" s="548"/>
      <c r="X23" s="548"/>
      <c r="Y23" s="548"/>
      <c r="Z23" s="548"/>
      <c r="AA23" s="550"/>
      <c r="AB23" s="26"/>
    </row>
    <row r="24" spans="2:28" ht="12.6" customHeight="1" x14ac:dyDescent="0.2">
      <c r="B24" s="551">
        <f>'Dados de Entrada'!C30</f>
        <v>16.021000000000001</v>
      </c>
      <c r="C24" s="552"/>
      <c r="D24" s="552"/>
      <c r="E24" s="552"/>
      <c r="F24" s="552"/>
      <c r="G24" s="552"/>
      <c r="H24" s="552"/>
      <c r="I24" s="552"/>
      <c r="J24" s="552"/>
      <c r="K24" s="552">
        <f>'Dados de Entrada'!C26</f>
        <v>3.9</v>
      </c>
      <c r="L24" s="552"/>
      <c r="M24" s="552"/>
      <c r="N24" s="552"/>
      <c r="O24" s="552"/>
      <c r="P24" s="552"/>
      <c r="Q24" s="552"/>
      <c r="R24" s="552"/>
      <c r="S24" s="552">
        <f>'Dados de Entrada'!C25</f>
        <v>1.8</v>
      </c>
      <c r="T24" s="552"/>
      <c r="U24" s="552"/>
      <c r="V24" s="552"/>
      <c r="W24" s="552"/>
      <c r="X24" s="552"/>
      <c r="Y24" s="552"/>
      <c r="Z24" s="552"/>
      <c r="AA24" s="559"/>
      <c r="AB24" s="26"/>
    </row>
    <row r="25" spans="2:28" ht="12.6" customHeight="1" x14ac:dyDescent="0.2">
      <c r="B25" s="551"/>
      <c r="C25" s="552"/>
      <c r="D25" s="552"/>
      <c r="E25" s="552"/>
      <c r="F25" s="552"/>
      <c r="G25" s="552"/>
      <c r="H25" s="552"/>
      <c r="I25" s="552"/>
      <c r="J25" s="552"/>
      <c r="K25" s="552"/>
      <c r="L25" s="552"/>
      <c r="M25" s="552"/>
      <c r="N25" s="552"/>
      <c r="O25" s="552"/>
      <c r="P25" s="552"/>
      <c r="Q25" s="552"/>
      <c r="R25" s="552"/>
      <c r="S25" s="552"/>
      <c r="T25" s="552"/>
      <c r="U25" s="552"/>
      <c r="V25" s="552"/>
      <c r="W25" s="552"/>
      <c r="X25" s="552"/>
      <c r="Y25" s="552"/>
      <c r="Z25" s="552"/>
      <c r="AA25" s="559"/>
      <c r="AB25" s="26"/>
    </row>
    <row r="26" spans="2:28" ht="12.6" customHeight="1" thickBot="1" x14ac:dyDescent="0.25">
      <c r="B26" s="553"/>
      <c r="C26" s="554"/>
      <c r="D26" s="554"/>
      <c r="E26" s="554"/>
      <c r="F26" s="554"/>
      <c r="G26" s="554"/>
      <c r="H26" s="554"/>
      <c r="I26" s="554"/>
      <c r="J26" s="554"/>
      <c r="K26" s="554"/>
      <c r="L26" s="554"/>
      <c r="M26" s="554"/>
      <c r="N26" s="554"/>
      <c r="O26" s="554"/>
      <c r="P26" s="554"/>
      <c r="Q26" s="554"/>
      <c r="R26" s="554"/>
      <c r="S26" s="554"/>
      <c r="T26" s="554"/>
      <c r="U26" s="554"/>
      <c r="V26" s="554"/>
      <c r="W26" s="554"/>
      <c r="X26" s="554"/>
      <c r="Y26" s="554"/>
      <c r="Z26" s="554"/>
      <c r="AA26" s="560"/>
      <c r="AB26" s="26"/>
    </row>
    <row r="27" spans="2:28" ht="12.6" customHeight="1" x14ac:dyDescent="0.2"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</row>
    <row r="28" spans="2:28" ht="12.6" customHeight="1" x14ac:dyDescent="0.2">
      <c r="AB28" s="26"/>
    </row>
    <row r="29" spans="2:28" ht="15" customHeight="1" x14ac:dyDescent="0.2">
      <c r="B29" s="652" t="s">
        <v>218</v>
      </c>
      <c r="C29" s="652"/>
      <c r="D29" s="652"/>
      <c r="E29" s="652"/>
      <c r="F29" s="652"/>
      <c r="G29" s="652"/>
      <c r="H29" s="652"/>
      <c r="I29" s="652"/>
      <c r="J29" s="652"/>
      <c r="K29" s="652"/>
      <c r="L29" s="652"/>
      <c r="M29" s="652"/>
      <c r="N29" s="652"/>
      <c r="O29" s="652"/>
      <c r="P29" s="652"/>
      <c r="Q29" s="652"/>
      <c r="R29" s="652"/>
      <c r="S29" s="652"/>
      <c r="T29" s="652"/>
      <c r="U29" s="652"/>
      <c r="V29" s="652"/>
      <c r="W29" s="652"/>
      <c r="X29" s="652"/>
      <c r="Y29" s="652"/>
      <c r="Z29" s="652"/>
      <c r="AA29" s="652"/>
      <c r="AB29" s="26"/>
    </row>
    <row r="30" spans="2:28" ht="9.9499999999999993" customHeight="1" x14ac:dyDescent="0.2"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</row>
    <row r="31" spans="2:28" ht="15" customHeight="1" x14ac:dyDescent="0.2">
      <c r="B31" s="26"/>
      <c r="C31" s="26"/>
      <c r="D31" s="26"/>
      <c r="E31" s="26"/>
      <c r="F31" s="26"/>
      <c r="G31" s="26"/>
      <c r="H31" s="653" t="s">
        <v>219</v>
      </c>
      <c r="I31" s="653"/>
      <c r="J31" s="653"/>
      <c r="K31" s="653"/>
      <c r="L31" s="653"/>
      <c r="M31" s="653"/>
      <c r="N31" s="653"/>
      <c r="O31" s="573">
        <f>'L &gt; ou = 24'!J48</f>
        <v>42</v>
      </c>
      <c r="P31" s="574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</row>
    <row r="32" spans="2:28" ht="15" customHeight="1" x14ac:dyDescent="0.25">
      <c r="B32" s="39"/>
      <c r="C32" s="39"/>
      <c r="D32" s="39"/>
      <c r="E32" s="39"/>
      <c r="F32" s="39"/>
      <c r="G32" s="39"/>
      <c r="H32" s="653" t="s">
        <v>219</v>
      </c>
      <c r="I32" s="653"/>
      <c r="J32" s="653"/>
      <c r="K32" s="653"/>
      <c r="L32" s="653"/>
      <c r="M32" s="653"/>
      <c r="N32" s="653"/>
      <c r="O32" s="575">
        <f>'L &gt; ou = 24'!J49</f>
        <v>12</v>
      </c>
      <c r="P32" s="575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26"/>
    </row>
    <row r="33" spans="2:28" ht="12.6" customHeight="1" x14ac:dyDescent="0.25"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26"/>
    </row>
    <row r="34" spans="2:28" ht="15" customHeight="1" x14ac:dyDescent="0.2">
      <c r="B34" s="651" t="s">
        <v>220</v>
      </c>
      <c r="C34" s="651"/>
      <c r="D34" s="651"/>
      <c r="E34" s="651"/>
      <c r="F34" s="651"/>
      <c r="G34" s="651"/>
      <c r="H34" s="651"/>
      <c r="I34" s="651"/>
      <c r="J34" s="651"/>
      <c r="K34" s="651"/>
      <c r="L34" s="651"/>
      <c r="M34" s="651"/>
      <c r="N34" s="651"/>
      <c r="O34" s="651"/>
      <c r="P34" s="651"/>
      <c r="Q34" s="651"/>
      <c r="R34" s="651"/>
      <c r="S34" s="651"/>
      <c r="T34" s="651"/>
      <c r="U34" s="651"/>
      <c r="V34" s="651"/>
      <c r="W34" s="651"/>
      <c r="X34" s="651"/>
      <c r="Y34" s="651"/>
      <c r="Z34" s="651"/>
      <c r="AA34" s="651"/>
      <c r="AB34" s="26"/>
    </row>
    <row r="35" spans="2:28" ht="15" customHeight="1" x14ac:dyDescent="0.2">
      <c r="B35" s="651"/>
      <c r="C35" s="651"/>
      <c r="D35" s="651"/>
      <c r="E35" s="651"/>
      <c r="F35" s="651"/>
      <c r="G35" s="651"/>
      <c r="H35" s="651"/>
      <c r="I35" s="651"/>
      <c r="J35" s="651"/>
      <c r="K35" s="651"/>
      <c r="L35" s="651"/>
      <c r="M35" s="651"/>
      <c r="N35" s="651"/>
      <c r="O35" s="651"/>
      <c r="P35" s="651"/>
      <c r="Q35" s="651"/>
      <c r="R35" s="651"/>
      <c r="S35" s="651"/>
      <c r="T35" s="651"/>
      <c r="U35" s="651"/>
      <c r="V35" s="651"/>
      <c r="W35" s="651"/>
      <c r="X35" s="651"/>
      <c r="Y35" s="651"/>
      <c r="Z35" s="651"/>
      <c r="AA35" s="651"/>
      <c r="AB35" s="26"/>
    </row>
    <row r="36" spans="2:28" ht="12.6" customHeight="1" x14ac:dyDescent="0.2">
      <c r="B36" s="651"/>
      <c r="C36" s="651"/>
      <c r="D36" s="651"/>
      <c r="E36" s="651"/>
      <c r="F36" s="651"/>
      <c r="G36" s="651"/>
      <c r="H36" s="651"/>
      <c r="I36" s="651"/>
      <c r="J36" s="651"/>
      <c r="K36" s="651"/>
      <c r="L36" s="651"/>
      <c r="M36" s="651"/>
      <c r="N36" s="651"/>
      <c r="O36" s="651"/>
      <c r="P36" s="651"/>
      <c r="Q36" s="651"/>
      <c r="R36" s="651"/>
      <c r="S36" s="651"/>
      <c r="T36" s="651"/>
      <c r="U36" s="651"/>
      <c r="V36" s="651"/>
      <c r="W36" s="651"/>
      <c r="X36" s="651"/>
      <c r="Y36" s="651"/>
      <c r="Z36" s="651"/>
      <c r="AA36" s="651"/>
      <c r="AB36" s="26"/>
    </row>
    <row r="37" spans="2:28" ht="12.6" customHeight="1" x14ac:dyDescent="0.2">
      <c r="B37" s="651"/>
      <c r="C37" s="651"/>
      <c r="D37" s="651"/>
      <c r="E37" s="651"/>
      <c r="F37" s="651"/>
      <c r="G37" s="651"/>
      <c r="H37" s="651"/>
      <c r="I37" s="651"/>
      <c r="J37" s="651"/>
      <c r="K37" s="651"/>
      <c r="L37" s="651"/>
      <c r="M37" s="651"/>
      <c r="N37" s="651"/>
      <c r="O37" s="651"/>
      <c r="P37" s="651"/>
      <c r="Q37" s="651"/>
      <c r="R37" s="651"/>
      <c r="S37" s="651"/>
      <c r="T37" s="651"/>
      <c r="U37" s="651"/>
      <c r="V37" s="651"/>
      <c r="W37" s="651"/>
      <c r="X37" s="651"/>
      <c r="Y37" s="651"/>
      <c r="Z37" s="651"/>
      <c r="AA37" s="651"/>
      <c r="AB37" s="26"/>
    </row>
    <row r="38" spans="2:28" ht="15" customHeight="1" x14ac:dyDescent="0.2">
      <c r="B38" s="651" t="s">
        <v>221</v>
      </c>
      <c r="C38" s="651"/>
      <c r="D38" s="651"/>
      <c r="E38" s="651"/>
      <c r="F38" s="651"/>
      <c r="G38" s="651"/>
      <c r="H38" s="651"/>
      <c r="I38" s="651"/>
      <c r="J38" s="651"/>
      <c r="K38" s="651"/>
      <c r="L38" s="651"/>
      <c r="M38" s="651"/>
      <c r="N38" s="651"/>
      <c r="O38" s="651"/>
      <c r="P38" s="651"/>
      <c r="Q38" s="651"/>
      <c r="R38" s="651"/>
      <c r="S38" s="651"/>
      <c r="T38" s="651"/>
      <c r="U38" s="651"/>
      <c r="V38" s="651"/>
      <c r="W38" s="651"/>
      <c r="X38" s="651"/>
      <c r="Y38" s="651"/>
      <c r="Z38" s="651"/>
      <c r="AA38" s="651"/>
      <c r="AB38" s="26"/>
    </row>
    <row r="39" spans="2:28" ht="15" customHeight="1" x14ac:dyDescent="0.2">
      <c r="B39" s="651"/>
      <c r="C39" s="651"/>
      <c r="D39" s="651"/>
      <c r="E39" s="651"/>
      <c r="F39" s="651"/>
      <c r="G39" s="651"/>
      <c r="H39" s="651"/>
      <c r="I39" s="651"/>
      <c r="J39" s="651"/>
      <c r="K39" s="651"/>
      <c r="L39" s="651"/>
      <c r="M39" s="651"/>
      <c r="N39" s="651"/>
      <c r="O39" s="651"/>
      <c r="P39" s="651"/>
      <c r="Q39" s="651"/>
      <c r="R39" s="651"/>
      <c r="S39" s="651"/>
      <c r="T39" s="651"/>
      <c r="U39" s="651"/>
      <c r="V39" s="651"/>
      <c r="W39" s="651"/>
      <c r="X39" s="651"/>
      <c r="Y39" s="651"/>
      <c r="Z39" s="651"/>
      <c r="AA39" s="651"/>
      <c r="AB39" s="26"/>
    </row>
    <row r="40" spans="2:28" ht="12.6" customHeight="1" x14ac:dyDescent="0.2"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  <c r="Z40" s="171"/>
      <c r="AA40" s="171"/>
      <c r="AB40" s="26"/>
    </row>
    <row r="41" spans="2:28" ht="12.6" customHeight="1" x14ac:dyDescent="0.25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26"/>
    </row>
    <row r="42" spans="2:28" ht="12.6" customHeight="1" x14ac:dyDescent="0.2">
      <c r="AB42" s="26"/>
    </row>
    <row r="43" spans="2:28" ht="12.6" customHeight="1" x14ac:dyDescent="0.25">
      <c r="B43" s="26"/>
      <c r="C43" s="26"/>
      <c r="D43" s="26"/>
      <c r="E43" s="26"/>
      <c r="F43" s="26"/>
      <c r="G43" s="26"/>
      <c r="H43" s="558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Y43" s="26"/>
      <c r="Z43" s="26"/>
      <c r="AA43" s="26"/>
      <c r="AB43" s="26"/>
    </row>
    <row r="44" spans="2:28" ht="12.6" customHeight="1" x14ac:dyDescent="0.25">
      <c r="B44" s="581">
        <f>'Dados de Entrada'!C62</f>
        <v>46188</v>
      </c>
      <c r="C44" s="581"/>
      <c r="D44" s="581"/>
      <c r="E44" s="581"/>
      <c r="F44" s="581"/>
      <c r="G44" s="581"/>
      <c r="H44" s="581"/>
      <c r="I44" s="581"/>
      <c r="J44" s="581"/>
      <c r="K44" s="581"/>
      <c r="L44" s="581"/>
      <c r="M44" s="581"/>
      <c r="N44" s="581"/>
      <c r="O44" s="581"/>
      <c r="P44" s="581"/>
      <c r="Q44" s="581"/>
      <c r="R44" s="581"/>
      <c r="S44" s="581"/>
      <c r="T44" s="581"/>
      <c r="U44" s="581"/>
      <c r="V44" s="581"/>
      <c r="W44" s="581"/>
      <c r="X44" s="581"/>
      <c r="Y44" s="581"/>
      <c r="Z44" s="581"/>
      <c r="AA44" s="581"/>
    </row>
    <row r="45" spans="2:28" ht="12.6" customHeight="1" x14ac:dyDescent="0.2"/>
    <row r="46" spans="2:28" ht="12.6" customHeight="1" x14ac:dyDescent="0.2"/>
    <row r="47" spans="2:28" ht="12.6" customHeight="1" x14ac:dyDescent="0.2"/>
    <row r="48" spans="2:28" ht="12.6" customHeight="1" x14ac:dyDescent="0.2"/>
    <row r="49" spans="2:49" ht="12.6" customHeight="1" thickBot="1" x14ac:dyDescent="0.25"/>
    <row r="50" spans="2:49" ht="12.6" customHeight="1" x14ac:dyDescent="0.2">
      <c r="D50" s="135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7"/>
    </row>
    <row r="51" spans="2:49" ht="12.6" customHeight="1" x14ac:dyDescent="0.2">
      <c r="D51" s="78"/>
      <c r="Y51" s="79"/>
    </row>
    <row r="52" spans="2:49" ht="12.6" customHeight="1" x14ac:dyDescent="0.2">
      <c r="D52" s="78"/>
      <c r="Y52" s="79"/>
    </row>
    <row r="53" spans="2:49" ht="12.6" customHeight="1" x14ac:dyDescent="0.2">
      <c r="D53" s="78"/>
      <c r="Y53" s="79"/>
    </row>
    <row r="54" spans="2:49" ht="12.6" customHeight="1" x14ac:dyDescent="0.2">
      <c r="B54" s="62"/>
      <c r="C54" s="62"/>
      <c r="D54" s="138"/>
      <c r="E54" s="62"/>
      <c r="F54" s="62"/>
      <c r="G54" s="62"/>
      <c r="H54" s="62"/>
      <c r="I54" s="62"/>
      <c r="J54" s="582"/>
      <c r="K54" s="582"/>
      <c r="L54" s="582"/>
      <c r="M54" s="582"/>
      <c r="N54" s="582"/>
      <c r="O54" s="582"/>
      <c r="P54" s="582"/>
      <c r="Q54" s="582"/>
      <c r="R54" s="582"/>
      <c r="S54" s="582"/>
      <c r="T54" s="62"/>
      <c r="U54" s="62"/>
      <c r="V54" s="62"/>
      <c r="W54" s="62"/>
      <c r="X54" s="62"/>
      <c r="Y54" s="139"/>
      <c r="Z54" s="62"/>
      <c r="AA54" s="62"/>
    </row>
    <row r="55" spans="2:49" ht="15" customHeight="1" x14ac:dyDescent="0.35">
      <c r="D55" s="78"/>
      <c r="K55" s="583" t="s">
        <v>534</v>
      </c>
      <c r="L55" s="583"/>
      <c r="M55" s="583"/>
      <c r="N55" s="583"/>
      <c r="O55" s="583"/>
      <c r="P55" s="583"/>
      <c r="Q55" s="583"/>
      <c r="R55" s="583"/>
      <c r="S55" s="583"/>
      <c r="T55" s="140"/>
      <c r="U55" s="140"/>
      <c r="Y55" s="79"/>
    </row>
    <row r="56" spans="2:49" ht="12.6" customHeight="1" x14ac:dyDescent="0.35">
      <c r="D56" s="78"/>
      <c r="J56" s="140"/>
      <c r="K56" s="584" t="s">
        <v>533</v>
      </c>
      <c r="L56" s="584"/>
      <c r="M56" s="584"/>
      <c r="N56" s="584"/>
      <c r="O56" s="584"/>
      <c r="P56" s="584"/>
      <c r="Q56" s="584"/>
      <c r="R56" s="584"/>
      <c r="S56" s="584"/>
      <c r="T56" s="140"/>
      <c r="U56" s="140"/>
      <c r="V56" s="140"/>
      <c r="Y56" s="79"/>
    </row>
    <row r="57" spans="2:49" ht="12.6" customHeight="1" x14ac:dyDescent="0.2">
      <c r="D57" s="78"/>
      <c r="K57" s="584" t="s">
        <v>531</v>
      </c>
      <c r="L57" s="584"/>
      <c r="M57" s="584"/>
      <c r="N57" s="584"/>
      <c r="O57" s="584"/>
      <c r="P57" s="584"/>
      <c r="Q57" s="584"/>
      <c r="R57" s="584"/>
      <c r="S57" s="584"/>
      <c r="Y57" s="79"/>
    </row>
    <row r="58" spans="2:49" ht="12.6" customHeight="1" thickBot="1" x14ac:dyDescent="0.25">
      <c r="D58" s="80"/>
      <c r="E58" s="81"/>
      <c r="F58" s="81"/>
      <c r="G58" s="81"/>
      <c r="H58" s="81"/>
      <c r="I58" s="81"/>
      <c r="J58" s="585"/>
      <c r="K58" s="585"/>
      <c r="L58" s="585"/>
      <c r="M58" s="585"/>
      <c r="N58" s="585"/>
      <c r="O58" s="585"/>
      <c r="P58" s="585"/>
      <c r="Q58" s="81"/>
      <c r="R58" s="585"/>
      <c r="S58" s="585"/>
      <c r="T58" s="585"/>
      <c r="U58" s="585"/>
      <c r="V58" s="585"/>
      <c r="W58" s="585"/>
      <c r="X58" s="81"/>
      <c r="Y58" s="82"/>
    </row>
    <row r="59" spans="2:49" ht="6" customHeight="1" x14ac:dyDescent="0.2"/>
    <row r="60" spans="2:49" ht="8.25" customHeight="1" x14ac:dyDescent="0.2"/>
    <row r="61" spans="2:49" ht="7.5" customHeight="1" x14ac:dyDescent="0.25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39"/>
    </row>
    <row r="62" spans="2:49" ht="9.9499999999999993" customHeight="1" thickBot="1" x14ac:dyDescent="0.25"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</row>
    <row r="63" spans="2:49" ht="33" customHeight="1" thickBot="1" x14ac:dyDescent="0.25">
      <c r="B63" s="593" t="s">
        <v>222</v>
      </c>
      <c r="C63" s="594"/>
      <c r="D63" s="594"/>
      <c r="E63" s="594"/>
      <c r="F63" s="594"/>
      <c r="G63" s="594"/>
      <c r="H63" s="594"/>
      <c r="I63" s="594"/>
      <c r="J63" s="594"/>
      <c r="K63" s="594"/>
      <c r="L63" s="594"/>
      <c r="M63" s="594"/>
      <c r="N63" s="594"/>
      <c r="O63" s="594"/>
      <c r="P63" s="594"/>
      <c r="Q63" s="594"/>
      <c r="R63" s="594"/>
      <c r="S63" s="594"/>
      <c r="T63" s="594"/>
      <c r="U63" s="594"/>
      <c r="V63" s="594"/>
      <c r="W63" s="594"/>
      <c r="X63" s="594"/>
      <c r="Y63" s="594"/>
      <c r="Z63" s="594"/>
      <c r="AA63" s="595"/>
      <c r="AD63" s="63"/>
    </row>
    <row r="64" spans="2:49" ht="12.6" customHeight="1" x14ac:dyDescent="0.2">
      <c r="B64" s="587" t="s">
        <v>104</v>
      </c>
      <c r="C64" s="588"/>
      <c r="D64" s="588"/>
      <c r="E64" s="588"/>
      <c r="F64" s="588"/>
      <c r="G64" s="588"/>
      <c r="H64" s="588"/>
      <c r="I64" s="588"/>
      <c r="J64" s="588"/>
      <c r="K64" s="588"/>
      <c r="L64" s="588"/>
      <c r="M64" s="588"/>
      <c r="N64" s="589"/>
      <c r="O64" s="561" t="s">
        <v>105</v>
      </c>
      <c r="P64" s="562"/>
      <c r="Q64" s="562"/>
      <c r="R64" s="562"/>
      <c r="S64" s="562"/>
      <c r="T64" s="562"/>
      <c r="U64" s="562"/>
      <c r="V64" s="562"/>
      <c r="W64" s="562"/>
      <c r="X64" s="562"/>
      <c r="Y64" s="562"/>
      <c r="Z64" s="562"/>
      <c r="AA64" s="563"/>
      <c r="AF64" s="41"/>
      <c r="AG64" s="41"/>
      <c r="AH64" s="41"/>
      <c r="AI64" s="41"/>
      <c r="AJ64" s="41"/>
      <c r="AK64" s="41"/>
      <c r="AL64" s="41"/>
      <c r="AM64" s="41"/>
      <c r="AN64" s="41"/>
      <c r="AO64" s="42"/>
      <c r="AP64" s="42"/>
      <c r="AQ64" s="42"/>
      <c r="AR64" s="42"/>
      <c r="AS64" s="42"/>
      <c r="AT64" s="42"/>
      <c r="AU64" s="42"/>
      <c r="AV64" s="42"/>
      <c r="AW64" s="42"/>
    </row>
    <row r="65" spans="2:49" ht="12.6" customHeight="1" thickBot="1" x14ac:dyDescent="0.25">
      <c r="B65" s="590"/>
      <c r="C65" s="591"/>
      <c r="D65" s="591"/>
      <c r="E65" s="591"/>
      <c r="F65" s="591"/>
      <c r="G65" s="591"/>
      <c r="H65" s="591"/>
      <c r="I65" s="591"/>
      <c r="J65" s="591"/>
      <c r="K65" s="591"/>
      <c r="L65" s="591"/>
      <c r="M65" s="591"/>
      <c r="N65" s="592"/>
      <c r="O65" s="564"/>
      <c r="P65" s="565"/>
      <c r="Q65" s="565"/>
      <c r="R65" s="565"/>
      <c r="S65" s="565"/>
      <c r="T65" s="565"/>
      <c r="U65" s="565"/>
      <c r="V65" s="565"/>
      <c r="W65" s="565"/>
      <c r="X65" s="565"/>
      <c r="Y65" s="565"/>
      <c r="Z65" s="565"/>
      <c r="AA65" s="566"/>
      <c r="AF65" s="41"/>
      <c r="AG65" s="41"/>
      <c r="AH65" s="41"/>
      <c r="AI65" s="41"/>
      <c r="AJ65" s="41"/>
      <c r="AK65" s="41"/>
      <c r="AL65" s="41"/>
      <c r="AM65" s="41"/>
      <c r="AN65" s="41"/>
      <c r="AO65" s="42"/>
      <c r="AP65" s="42"/>
      <c r="AQ65" s="42"/>
      <c r="AR65" s="42"/>
      <c r="AS65" s="42"/>
      <c r="AT65" s="42"/>
      <c r="AU65" s="42"/>
      <c r="AV65" s="42"/>
      <c r="AW65" s="42"/>
    </row>
    <row r="66" spans="2:49" ht="15" customHeight="1" thickBot="1" x14ac:dyDescent="0.25">
      <c r="B66" s="567" t="s">
        <v>223</v>
      </c>
      <c r="C66" s="568"/>
      <c r="D66" s="568"/>
      <c r="E66" s="568"/>
      <c r="F66" s="569"/>
      <c r="G66" s="570" t="s">
        <v>152</v>
      </c>
      <c r="H66" s="570"/>
      <c r="I66" s="570"/>
      <c r="J66" s="570"/>
      <c r="K66" s="571" t="s">
        <v>224</v>
      </c>
      <c r="L66" s="571"/>
      <c r="M66" s="571"/>
      <c r="N66" s="572"/>
      <c r="O66" s="576" t="s">
        <v>223</v>
      </c>
      <c r="P66" s="577"/>
      <c r="Q66" s="577"/>
      <c r="R66" s="577"/>
      <c r="S66" s="577"/>
      <c r="T66" s="577" t="s">
        <v>152</v>
      </c>
      <c r="U66" s="577"/>
      <c r="V66" s="577"/>
      <c r="W66" s="577"/>
      <c r="X66" s="598" t="s">
        <v>224</v>
      </c>
      <c r="Y66" s="598"/>
      <c r="Z66" s="598"/>
      <c r="AA66" s="599"/>
    </row>
    <row r="67" spans="2:49" ht="15" customHeight="1" x14ac:dyDescent="0.2">
      <c r="B67" s="529" t="s">
        <v>535</v>
      </c>
      <c r="C67" s="530"/>
      <c r="D67" s="530"/>
      <c r="E67" s="530"/>
      <c r="F67" s="531"/>
      <c r="G67" s="596"/>
      <c r="H67" s="596"/>
      <c r="I67" s="596"/>
      <c r="J67" s="597"/>
      <c r="K67" s="527"/>
      <c r="L67" s="527"/>
      <c r="M67" s="527"/>
      <c r="N67" s="528"/>
      <c r="O67" s="182"/>
      <c r="P67" s="176"/>
      <c r="Q67" s="172"/>
      <c r="R67" s="172"/>
      <c r="S67" s="172"/>
      <c r="T67" s="177"/>
      <c r="U67" s="172"/>
      <c r="V67" s="172"/>
      <c r="W67" s="173"/>
      <c r="X67" s="172"/>
      <c r="Y67" s="172"/>
      <c r="Z67" s="172"/>
      <c r="AA67" s="178"/>
    </row>
    <row r="68" spans="2:49" ht="15" customHeight="1" x14ac:dyDescent="0.2">
      <c r="B68" s="532"/>
      <c r="C68" s="533"/>
      <c r="D68" s="533"/>
      <c r="E68" s="533"/>
      <c r="F68" s="534"/>
      <c r="G68" s="336"/>
      <c r="H68" s="75"/>
      <c r="I68" s="75"/>
      <c r="J68" s="76"/>
      <c r="K68" s="75"/>
      <c r="L68" s="75"/>
      <c r="M68" s="75"/>
      <c r="N68" s="187"/>
      <c r="O68" s="184"/>
      <c r="P68" s="75"/>
      <c r="Q68" s="336"/>
      <c r="R68" s="336"/>
      <c r="S68" s="336"/>
      <c r="T68" s="179"/>
      <c r="U68" s="336"/>
      <c r="V68" s="336"/>
      <c r="W68" s="175"/>
      <c r="X68" s="336"/>
      <c r="Y68" s="336"/>
      <c r="Z68" s="336"/>
      <c r="AA68" s="180"/>
    </row>
    <row r="69" spans="2:49" ht="15" customHeight="1" x14ac:dyDescent="0.2">
      <c r="B69" s="535">
        <f>'L &gt; ou = 24'!I113</f>
        <v>78.81</v>
      </c>
      <c r="C69" s="536"/>
      <c r="D69" s="536"/>
      <c r="E69" s="536"/>
      <c r="F69" s="537"/>
      <c r="G69" s="336"/>
      <c r="H69" s="75"/>
      <c r="I69" s="75"/>
      <c r="J69" s="76"/>
      <c r="K69" s="75"/>
      <c r="L69" s="75"/>
      <c r="M69" s="75"/>
      <c r="N69" s="187"/>
      <c r="O69" s="184"/>
      <c r="P69" s="75"/>
      <c r="Q69" s="336"/>
      <c r="R69" s="336"/>
      <c r="S69" s="336"/>
      <c r="T69" s="179"/>
      <c r="U69" s="336"/>
      <c r="V69" s="336"/>
      <c r="W69" s="175"/>
      <c r="X69" s="336"/>
      <c r="Y69" s="336"/>
      <c r="Z69" s="336"/>
      <c r="AA69" s="180"/>
    </row>
    <row r="70" spans="2:49" ht="15" customHeight="1" x14ac:dyDescent="0.2">
      <c r="B70" s="532" t="s">
        <v>536</v>
      </c>
      <c r="C70" s="533"/>
      <c r="D70" s="533"/>
      <c r="E70" s="533"/>
      <c r="F70" s="534"/>
      <c r="G70" s="336"/>
      <c r="H70" s="75"/>
      <c r="I70" s="75"/>
      <c r="J70" s="76"/>
      <c r="K70" s="75"/>
      <c r="L70" s="75"/>
      <c r="M70" s="75"/>
      <c r="N70" s="187"/>
      <c r="O70" s="184"/>
      <c r="P70" s="75"/>
      <c r="Q70" s="336"/>
      <c r="R70" s="336"/>
      <c r="S70" s="336"/>
      <c r="T70" s="179"/>
      <c r="U70" s="336"/>
      <c r="V70" s="336"/>
      <c r="W70" s="175"/>
      <c r="X70" s="336"/>
      <c r="Y70" s="336"/>
      <c r="Z70" s="336"/>
      <c r="AA70" s="180"/>
    </row>
    <row r="71" spans="2:49" ht="15" customHeight="1" x14ac:dyDescent="0.2">
      <c r="B71" s="532"/>
      <c r="C71" s="533"/>
      <c r="D71" s="533"/>
      <c r="E71" s="533"/>
      <c r="F71" s="534"/>
      <c r="G71" s="336"/>
      <c r="H71" s="75"/>
      <c r="I71" s="75"/>
      <c r="J71" s="76"/>
      <c r="K71" s="75"/>
      <c r="L71" s="75"/>
      <c r="M71" s="75"/>
      <c r="N71" s="187"/>
      <c r="O71" s="184"/>
      <c r="P71" s="75"/>
      <c r="Q71" s="336"/>
      <c r="R71" s="336"/>
      <c r="S71" s="336"/>
      <c r="T71" s="179"/>
      <c r="U71" s="336"/>
      <c r="V71" s="336"/>
      <c r="W71" s="175"/>
      <c r="X71" s="336"/>
      <c r="Y71" s="336"/>
      <c r="Z71" s="336"/>
      <c r="AA71" s="180"/>
    </row>
    <row r="72" spans="2:49" ht="15" customHeight="1" x14ac:dyDescent="0.2">
      <c r="B72" s="535">
        <f>'L &gt; ou = 24'!I123</f>
        <v>92.86999999999999</v>
      </c>
      <c r="C72" s="536"/>
      <c r="D72" s="536"/>
      <c r="E72" s="536"/>
      <c r="F72" s="537"/>
      <c r="G72" s="336"/>
      <c r="H72" s="75"/>
      <c r="I72" s="75"/>
      <c r="J72" s="76"/>
      <c r="K72" s="75"/>
      <c r="L72" s="75"/>
      <c r="M72" s="75"/>
      <c r="N72" s="187"/>
      <c r="O72" s="184"/>
      <c r="P72" s="75"/>
      <c r="Q72" s="336"/>
      <c r="R72" s="336"/>
      <c r="S72" s="336"/>
      <c r="T72" s="179"/>
      <c r="U72" s="336"/>
      <c r="V72" s="336"/>
      <c r="W72" s="175"/>
      <c r="X72" s="336"/>
      <c r="Y72" s="336"/>
      <c r="Z72" s="336"/>
      <c r="AA72" s="180"/>
    </row>
    <row r="73" spans="2:49" ht="15" customHeight="1" x14ac:dyDescent="0.2">
      <c r="B73" s="174"/>
      <c r="C73" s="336"/>
      <c r="D73" s="336"/>
      <c r="E73" s="336"/>
      <c r="F73" s="175"/>
      <c r="G73" s="336"/>
      <c r="H73" s="75"/>
      <c r="I73" s="75"/>
      <c r="J73" s="76"/>
      <c r="K73" s="75"/>
      <c r="L73" s="75"/>
      <c r="M73" s="75"/>
      <c r="N73" s="187"/>
      <c r="O73" s="184"/>
      <c r="P73" s="75"/>
      <c r="Q73" s="336"/>
      <c r="R73" s="336"/>
      <c r="S73" s="336"/>
      <c r="T73" s="179"/>
      <c r="U73" s="336"/>
      <c r="V73" s="336"/>
      <c r="W73" s="175"/>
      <c r="X73" s="336"/>
      <c r="Y73" s="336"/>
      <c r="Z73" s="336"/>
      <c r="AA73" s="180"/>
    </row>
    <row r="74" spans="2:49" ht="15" customHeight="1" x14ac:dyDescent="0.2">
      <c r="B74" s="174"/>
      <c r="C74" s="336"/>
      <c r="D74" s="336"/>
      <c r="E74" s="336"/>
      <c r="F74" s="175"/>
      <c r="G74" s="336"/>
      <c r="H74" s="75"/>
      <c r="I74" s="75"/>
      <c r="J74" s="76"/>
      <c r="K74" s="75"/>
      <c r="L74" s="75"/>
      <c r="M74" s="75"/>
      <c r="N74" s="187"/>
      <c r="O74" s="184"/>
      <c r="P74" s="75"/>
      <c r="Q74" s="336"/>
      <c r="R74" s="336"/>
      <c r="S74" s="336"/>
      <c r="T74" s="179"/>
      <c r="U74" s="336"/>
      <c r="V74" s="336"/>
      <c r="W74" s="175"/>
      <c r="X74" s="336"/>
      <c r="Y74" s="336"/>
      <c r="Z74" s="336"/>
      <c r="AA74" s="180"/>
    </row>
    <row r="75" spans="2:49" ht="15" customHeight="1" x14ac:dyDescent="0.2">
      <c r="B75" s="174"/>
      <c r="C75" s="336"/>
      <c r="D75" s="336"/>
      <c r="E75" s="336"/>
      <c r="F75" s="175"/>
      <c r="G75" s="336"/>
      <c r="H75" s="75"/>
      <c r="I75" s="75"/>
      <c r="J75" s="76"/>
      <c r="K75" s="75"/>
      <c r="L75" s="75"/>
      <c r="M75" s="75"/>
      <c r="N75" s="187"/>
      <c r="O75" s="184"/>
      <c r="P75" s="75"/>
      <c r="Q75" s="336"/>
      <c r="R75" s="336"/>
      <c r="S75" s="336"/>
      <c r="T75" s="179"/>
      <c r="U75" s="336"/>
      <c r="V75" s="336"/>
      <c r="W75" s="175"/>
      <c r="X75" s="336"/>
      <c r="Y75" s="336"/>
      <c r="Z75" s="336"/>
      <c r="AA75" s="180"/>
    </row>
    <row r="76" spans="2:49" ht="15" customHeight="1" x14ac:dyDescent="0.2">
      <c r="B76" s="174"/>
      <c r="C76" s="336"/>
      <c r="D76" s="336"/>
      <c r="E76" s="336"/>
      <c r="F76" s="175"/>
      <c r="G76" s="336"/>
      <c r="H76" s="75"/>
      <c r="I76" s="75"/>
      <c r="J76" s="76"/>
      <c r="K76" s="75"/>
      <c r="L76" s="75"/>
      <c r="M76" s="75"/>
      <c r="N76" s="187"/>
      <c r="O76" s="184"/>
      <c r="P76" s="75"/>
      <c r="Q76" s="336"/>
      <c r="R76" s="336"/>
      <c r="S76" s="336"/>
      <c r="T76" s="179"/>
      <c r="U76" s="336"/>
      <c r="V76" s="336"/>
      <c r="W76" s="175"/>
      <c r="X76" s="336"/>
      <c r="Y76" s="336"/>
      <c r="Z76" s="336"/>
      <c r="AA76" s="180"/>
    </row>
    <row r="77" spans="2:49" ht="15" customHeight="1" x14ac:dyDescent="0.2">
      <c r="B77" s="174"/>
      <c r="C77" s="336"/>
      <c r="D77" s="336"/>
      <c r="E77" s="336"/>
      <c r="F77" s="175"/>
      <c r="G77" s="336"/>
      <c r="H77" s="75"/>
      <c r="I77" s="75"/>
      <c r="J77" s="76"/>
      <c r="K77" s="75"/>
      <c r="L77" s="75"/>
      <c r="M77" s="75"/>
      <c r="N77" s="187"/>
      <c r="O77" s="184"/>
      <c r="P77" s="75"/>
      <c r="Q77" s="336"/>
      <c r="R77" s="336"/>
      <c r="S77" s="336"/>
      <c r="T77" s="179"/>
      <c r="U77" s="336"/>
      <c r="V77" s="336"/>
      <c r="W77" s="175"/>
      <c r="X77" s="336"/>
      <c r="Y77" s="336"/>
      <c r="Z77" s="336"/>
      <c r="AA77" s="180"/>
    </row>
    <row r="78" spans="2:49" ht="15" customHeight="1" x14ac:dyDescent="0.2">
      <c r="B78" s="174"/>
      <c r="C78" s="336"/>
      <c r="D78" s="336"/>
      <c r="E78" s="336"/>
      <c r="F78" s="175"/>
      <c r="G78" s="336"/>
      <c r="H78" s="75"/>
      <c r="I78" s="75"/>
      <c r="J78" s="76"/>
      <c r="K78" s="75"/>
      <c r="L78" s="75"/>
      <c r="M78" s="75"/>
      <c r="N78" s="187"/>
      <c r="O78" s="184"/>
      <c r="P78" s="75"/>
      <c r="Q78" s="336"/>
      <c r="R78" s="336"/>
      <c r="S78" s="336"/>
      <c r="T78" s="179"/>
      <c r="U78" s="336"/>
      <c r="V78" s="336"/>
      <c r="W78" s="175"/>
      <c r="X78" s="336"/>
      <c r="Y78" s="336"/>
      <c r="Z78" s="336"/>
      <c r="AA78" s="180"/>
    </row>
    <row r="79" spans="2:49" ht="15" customHeight="1" x14ac:dyDescent="0.2">
      <c r="B79" s="174"/>
      <c r="C79" s="336"/>
      <c r="D79" s="336"/>
      <c r="E79" s="336"/>
      <c r="F79" s="175"/>
      <c r="G79" s="336"/>
      <c r="H79" s="75"/>
      <c r="I79" s="75"/>
      <c r="J79" s="76"/>
      <c r="K79" s="75"/>
      <c r="L79" s="75"/>
      <c r="M79" s="75"/>
      <c r="N79" s="187"/>
      <c r="O79" s="184"/>
      <c r="P79" s="75"/>
      <c r="Q79" s="336"/>
      <c r="R79" s="336"/>
      <c r="S79" s="336"/>
      <c r="T79" s="179"/>
      <c r="U79" s="336"/>
      <c r="V79" s="336"/>
      <c r="W79" s="175"/>
      <c r="X79" s="336"/>
      <c r="Y79" s="336"/>
      <c r="Z79" s="336"/>
      <c r="AA79" s="180"/>
    </row>
    <row r="80" spans="2:49" ht="15.75" thickBot="1" x14ac:dyDescent="0.25">
      <c r="B80" s="174"/>
      <c r="C80" s="336"/>
      <c r="D80" s="336"/>
      <c r="E80" s="336"/>
      <c r="F80" s="175"/>
      <c r="G80" s="336"/>
      <c r="H80" s="75"/>
      <c r="I80" s="75"/>
      <c r="J80" s="76"/>
      <c r="K80" s="75"/>
      <c r="L80" s="75"/>
      <c r="M80" s="75"/>
      <c r="N80" s="187"/>
      <c r="O80" s="183"/>
      <c r="P80" s="69"/>
      <c r="Q80" s="185"/>
      <c r="R80" s="185"/>
      <c r="S80" s="185"/>
      <c r="T80" s="190"/>
      <c r="U80" s="185"/>
      <c r="V80" s="185"/>
      <c r="W80" s="189"/>
      <c r="X80" s="185"/>
      <c r="Y80" s="185"/>
      <c r="Z80" s="185"/>
      <c r="AA80" s="186"/>
    </row>
    <row r="81" spans="2:67" ht="15" customHeight="1" x14ac:dyDescent="0.2">
      <c r="B81" s="174"/>
      <c r="C81" s="336"/>
      <c r="D81" s="336"/>
      <c r="E81" s="336"/>
      <c r="F81" s="175"/>
      <c r="G81" s="336"/>
      <c r="H81" s="75"/>
      <c r="I81" s="75"/>
      <c r="J81" s="76"/>
      <c r="K81" s="75"/>
      <c r="L81" s="75"/>
      <c r="M81" s="75"/>
      <c r="N81" s="187"/>
      <c r="O81" s="538" t="s">
        <v>225</v>
      </c>
      <c r="P81" s="539"/>
      <c r="Q81" s="539"/>
      <c r="R81" s="539"/>
      <c r="S81" s="539"/>
      <c r="T81" s="539"/>
      <c r="U81" s="539"/>
      <c r="V81" s="539"/>
      <c r="W81" s="539"/>
      <c r="X81" s="539"/>
      <c r="Y81" s="539"/>
      <c r="Z81" s="539"/>
      <c r="AA81" s="600"/>
    </row>
    <row r="82" spans="2:67" ht="15.75" thickBot="1" x14ac:dyDescent="0.25">
      <c r="B82" s="339"/>
      <c r="C82" s="337"/>
      <c r="D82" s="337"/>
      <c r="E82" s="337"/>
      <c r="F82" s="338"/>
      <c r="G82" s="336"/>
      <c r="H82" s="75"/>
      <c r="I82" s="75"/>
      <c r="J82" s="76"/>
      <c r="K82" s="75"/>
      <c r="L82" s="75"/>
      <c r="M82" s="75"/>
      <c r="N82" s="187"/>
      <c r="O82" s="508" t="s">
        <v>226</v>
      </c>
      <c r="P82" s="509"/>
      <c r="Q82" s="509"/>
      <c r="R82" s="509"/>
      <c r="S82" s="509"/>
      <c r="T82" s="509"/>
      <c r="U82" s="509"/>
      <c r="V82" s="509"/>
      <c r="W82" s="509"/>
      <c r="X82" s="509"/>
      <c r="Y82" s="509"/>
      <c r="Z82" s="509"/>
      <c r="AA82" s="510"/>
    </row>
    <row r="83" spans="2:67" ht="12.6" customHeight="1" x14ac:dyDescent="0.2">
      <c r="B83" s="538" t="s">
        <v>229</v>
      </c>
      <c r="C83" s="539"/>
      <c r="D83" s="539"/>
      <c r="E83" s="539"/>
      <c r="F83" s="539"/>
      <c r="G83" s="527"/>
      <c r="H83" s="527"/>
      <c r="I83" s="527"/>
      <c r="J83" s="527"/>
      <c r="K83" s="527"/>
      <c r="L83" s="527"/>
      <c r="M83" s="527"/>
      <c r="N83" s="528"/>
      <c r="O83" s="505" t="str">
        <f>'L &gt; ou = 24'!J35</f>
        <v>0</v>
      </c>
      <c r="P83" s="506"/>
      <c r="Q83" s="506"/>
      <c r="R83" s="506"/>
      <c r="S83" s="506"/>
      <c r="T83" s="506"/>
      <c r="U83" s="506"/>
      <c r="V83" s="506"/>
      <c r="W83" s="506"/>
      <c r="X83" s="506"/>
      <c r="Y83" s="506"/>
      <c r="Z83" s="506"/>
      <c r="AA83" s="507"/>
    </row>
    <row r="84" spans="2:67" ht="15" customHeight="1" x14ac:dyDescent="0.2">
      <c r="B84" s="540">
        <v>0</v>
      </c>
      <c r="C84" s="541"/>
      <c r="D84" s="541"/>
      <c r="E84" s="541"/>
      <c r="F84" s="541"/>
      <c r="G84" s="541"/>
      <c r="H84" s="541"/>
      <c r="I84" s="541"/>
      <c r="J84" s="541"/>
      <c r="K84" s="541"/>
      <c r="L84" s="541"/>
      <c r="M84" s="541"/>
      <c r="N84" s="542"/>
      <c r="O84" s="184"/>
      <c r="P84" s="75"/>
      <c r="Q84" s="336"/>
      <c r="R84" s="336"/>
      <c r="S84" s="336"/>
      <c r="T84" s="336"/>
      <c r="U84" s="336"/>
      <c r="V84" s="336"/>
      <c r="W84" s="336"/>
      <c r="X84" s="336"/>
      <c r="Y84" s="336"/>
      <c r="Z84" s="336"/>
      <c r="AA84" s="180"/>
    </row>
    <row r="85" spans="2:67" ht="12.6" customHeight="1" x14ac:dyDescent="0.2">
      <c r="B85" s="174"/>
      <c r="C85" s="336"/>
      <c r="D85" s="336"/>
      <c r="E85" s="336"/>
      <c r="F85" s="336"/>
      <c r="G85" s="336"/>
      <c r="H85" s="75"/>
      <c r="I85" s="75"/>
      <c r="J85" s="75"/>
      <c r="K85" s="75"/>
      <c r="L85" s="75"/>
      <c r="M85" s="75"/>
      <c r="N85" s="187"/>
      <c r="O85" s="508" t="s">
        <v>227</v>
      </c>
      <c r="P85" s="509"/>
      <c r="Q85" s="509"/>
      <c r="R85" s="509"/>
      <c r="S85" s="509"/>
      <c r="T85" s="509"/>
      <c r="U85" s="509"/>
      <c r="V85" s="509"/>
      <c r="W85" s="509"/>
      <c r="X85" s="509"/>
      <c r="Y85" s="509"/>
      <c r="Z85" s="509"/>
      <c r="AA85" s="510"/>
    </row>
    <row r="86" spans="2:67" ht="12.6" customHeight="1" x14ac:dyDescent="0.2">
      <c r="B86" s="174"/>
      <c r="C86" s="336"/>
      <c r="D86" s="336"/>
      <c r="E86" s="336"/>
      <c r="F86" s="336"/>
      <c r="G86" s="336"/>
      <c r="H86" s="75"/>
      <c r="I86" s="75"/>
      <c r="J86" s="75"/>
      <c r="K86" s="75"/>
      <c r="L86" s="75"/>
      <c r="M86" s="75"/>
      <c r="N86" s="187"/>
      <c r="O86" s="505">
        <f>'L &gt; ou = 24'!E36</f>
        <v>0</v>
      </c>
      <c r="P86" s="506"/>
      <c r="Q86" s="506"/>
      <c r="R86" s="506"/>
      <c r="S86" s="506"/>
      <c r="T86" s="506"/>
      <c r="U86" s="506"/>
      <c r="V86" s="506"/>
      <c r="W86" s="506"/>
      <c r="X86" s="506"/>
      <c r="Y86" s="506"/>
      <c r="Z86" s="506"/>
      <c r="AA86" s="507"/>
    </row>
    <row r="87" spans="2:67" ht="6" customHeight="1" thickBot="1" x14ac:dyDescent="0.25">
      <c r="B87" s="174"/>
      <c r="C87" s="336"/>
      <c r="D87" s="336"/>
      <c r="E87" s="336"/>
      <c r="F87" s="336"/>
      <c r="G87" s="336"/>
      <c r="H87" s="75"/>
      <c r="I87" s="75"/>
      <c r="J87" s="75"/>
      <c r="K87" s="75"/>
      <c r="L87" s="75"/>
      <c r="M87" s="75"/>
      <c r="N87" s="187"/>
      <c r="O87" s="184"/>
      <c r="P87" s="75"/>
      <c r="Q87" s="336"/>
      <c r="R87" s="336"/>
      <c r="S87" s="336"/>
      <c r="T87" s="336"/>
      <c r="U87" s="336"/>
      <c r="V87" s="336"/>
      <c r="W87" s="336"/>
      <c r="X87" s="336"/>
      <c r="Y87" s="336"/>
      <c r="Z87" s="336"/>
      <c r="AA87" s="180"/>
    </row>
    <row r="88" spans="2:67" ht="12.6" customHeight="1" x14ac:dyDescent="0.2">
      <c r="B88" s="521" t="s">
        <v>230</v>
      </c>
      <c r="C88" s="522"/>
      <c r="D88" s="522"/>
      <c r="E88" s="522"/>
      <c r="F88" s="522"/>
      <c r="G88" s="522"/>
      <c r="H88" s="522"/>
      <c r="I88" s="522"/>
      <c r="J88" s="522"/>
      <c r="K88" s="522"/>
      <c r="L88" s="522"/>
      <c r="M88" s="522"/>
      <c r="N88" s="523"/>
      <c r="O88" s="526" t="s">
        <v>228</v>
      </c>
      <c r="P88" s="527"/>
      <c r="Q88" s="527"/>
      <c r="R88" s="527"/>
      <c r="S88" s="527"/>
      <c r="T88" s="527"/>
      <c r="U88" s="527"/>
      <c r="V88" s="527"/>
      <c r="W88" s="527"/>
      <c r="X88" s="527"/>
      <c r="Y88" s="527"/>
      <c r="Z88" s="527"/>
      <c r="AA88" s="528"/>
    </row>
    <row r="89" spans="2:67" ht="12.6" customHeight="1" x14ac:dyDescent="0.2">
      <c r="B89" s="521"/>
      <c r="C89" s="522"/>
      <c r="D89" s="522"/>
      <c r="E89" s="522"/>
      <c r="F89" s="522"/>
      <c r="G89" s="522"/>
      <c r="H89" s="522"/>
      <c r="I89" s="522"/>
      <c r="J89" s="522"/>
      <c r="K89" s="522"/>
      <c r="L89" s="522"/>
      <c r="M89" s="522"/>
      <c r="N89" s="523"/>
      <c r="O89" s="518">
        <f>'Dados de Entrada'!C36</f>
        <v>1.5</v>
      </c>
      <c r="P89" s="519"/>
      <c r="Q89" s="519"/>
      <c r="R89" s="519"/>
      <c r="S89" s="519"/>
      <c r="T89" s="519"/>
      <c r="U89" s="519"/>
      <c r="V89" s="519"/>
      <c r="W89" s="519"/>
      <c r="X89" s="519"/>
      <c r="Y89" s="519"/>
      <c r="Z89" s="519"/>
      <c r="AA89" s="520"/>
    </row>
    <row r="90" spans="2:67" ht="12.6" customHeight="1" x14ac:dyDescent="0.2">
      <c r="B90" s="521"/>
      <c r="C90" s="522"/>
      <c r="D90" s="522"/>
      <c r="E90" s="522"/>
      <c r="F90" s="522"/>
      <c r="G90" s="522"/>
      <c r="H90" s="522"/>
      <c r="I90" s="522"/>
      <c r="J90" s="522"/>
      <c r="K90" s="522"/>
      <c r="L90" s="522"/>
      <c r="M90" s="522"/>
      <c r="N90" s="523"/>
      <c r="O90" s="184"/>
      <c r="P90" s="75"/>
      <c r="Q90" s="336"/>
      <c r="R90" s="336"/>
      <c r="S90" s="336"/>
      <c r="T90" s="336"/>
      <c r="U90" s="336"/>
      <c r="V90" s="336"/>
      <c r="W90" s="336"/>
      <c r="X90" s="336"/>
      <c r="Y90" s="336"/>
      <c r="Z90" s="336"/>
      <c r="AA90" s="180"/>
    </row>
    <row r="91" spans="2:67" ht="12.6" customHeight="1" thickBot="1" x14ac:dyDescent="0.25">
      <c r="B91" s="188"/>
      <c r="C91" s="185"/>
      <c r="D91" s="185"/>
      <c r="E91" s="185"/>
      <c r="F91" s="185"/>
      <c r="G91" s="185"/>
      <c r="H91" s="69"/>
      <c r="I91" s="69"/>
      <c r="J91" s="69"/>
      <c r="K91" s="69"/>
      <c r="L91" s="69"/>
      <c r="M91" s="69"/>
      <c r="N91" s="181"/>
      <c r="O91" s="183"/>
      <c r="P91" s="69"/>
      <c r="Q91" s="185"/>
      <c r="R91" s="185"/>
      <c r="S91" s="185"/>
      <c r="T91" s="185"/>
      <c r="U91" s="185"/>
      <c r="V91" s="185"/>
      <c r="W91" s="185"/>
      <c r="X91" s="185"/>
      <c r="Y91" s="185"/>
      <c r="Z91" s="185"/>
      <c r="AA91" s="186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</row>
    <row r="92" spans="2:67" ht="15" customHeight="1" thickBot="1" x14ac:dyDescent="0.25">
      <c r="B92" s="524" t="s">
        <v>231</v>
      </c>
      <c r="C92" s="525"/>
      <c r="D92" s="525"/>
      <c r="E92" s="525"/>
      <c r="F92" s="525"/>
      <c r="G92" s="525"/>
      <c r="H92" s="525"/>
      <c r="I92" s="525"/>
      <c r="J92" s="525"/>
      <c r="K92" s="525"/>
      <c r="L92" s="525"/>
      <c r="M92" s="625" t="s">
        <v>522</v>
      </c>
      <c r="N92" s="625"/>
      <c r="O92" s="625"/>
      <c r="P92" s="625"/>
      <c r="Q92" s="625"/>
      <c r="R92" s="625"/>
      <c r="S92" s="625"/>
      <c r="T92" s="625"/>
      <c r="U92" s="625"/>
      <c r="V92" s="625"/>
      <c r="W92" s="625"/>
      <c r="X92" s="625"/>
      <c r="Y92" s="625"/>
      <c r="Z92" s="625"/>
      <c r="AA92" s="62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</row>
    <row r="93" spans="2:67" ht="15" customHeight="1" thickBot="1" x14ac:dyDescent="0.25">
      <c r="B93" s="514" t="s">
        <v>232</v>
      </c>
      <c r="C93" s="515"/>
      <c r="D93" s="515"/>
      <c r="E93" s="515"/>
      <c r="F93" s="515"/>
      <c r="G93" s="515"/>
      <c r="H93" s="515"/>
      <c r="I93" s="515"/>
      <c r="J93" s="515"/>
      <c r="K93" s="515"/>
      <c r="L93" s="515"/>
      <c r="M93" s="516" t="s">
        <v>526</v>
      </c>
      <c r="N93" s="516"/>
      <c r="O93" s="516"/>
      <c r="P93" s="516"/>
      <c r="Q93" s="516"/>
      <c r="R93" s="516"/>
      <c r="S93" s="516"/>
      <c r="T93" s="516"/>
      <c r="U93" s="516"/>
      <c r="V93" s="516"/>
      <c r="W93" s="516"/>
      <c r="X93" s="516"/>
      <c r="Y93" s="516"/>
      <c r="Z93" s="516"/>
      <c r="AA93" s="517"/>
    </row>
    <row r="94" spans="2:67" ht="15" customHeight="1" x14ac:dyDescent="0.2">
      <c r="B94" s="555" t="s">
        <v>153</v>
      </c>
      <c r="C94" s="556"/>
      <c r="D94" s="556"/>
      <c r="E94" s="556"/>
      <c r="F94" s="556"/>
      <c r="G94" s="556"/>
      <c r="H94" s="556"/>
      <c r="I94" s="556"/>
      <c r="J94" s="556"/>
      <c r="K94" s="556"/>
      <c r="L94" s="556"/>
      <c r="M94" s="556"/>
      <c r="N94" s="556"/>
      <c r="O94" s="556"/>
      <c r="P94" s="556"/>
      <c r="Q94" s="556"/>
      <c r="R94" s="556"/>
      <c r="S94" s="556"/>
      <c r="T94" s="556"/>
      <c r="U94" s="556"/>
      <c r="V94" s="556"/>
      <c r="W94" s="556"/>
      <c r="X94" s="556"/>
      <c r="Y94" s="556"/>
      <c r="Z94" s="556"/>
      <c r="AA94" s="557"/>
    </row>
    <row r="95" spans="2:67" ht="15" customHeight="1" x14ac:dyDescent="0.2">
      <c r="B95" s="502" t="s">
        <v>523</v>
      </c>
      <c r="C95" s="503"/>
      <c r="D95" s="503"/>
      <c r="E95" s="503"/>
      <c r="F95" s="503"/>
      <c r="G95" s="503"/>
      <c r="H95" s="503"/>
      <c r="I95" s="503"/>
      <c r="J95" s="503"/>
      <c r="K95" s="503"/>
      <c r="L95" s="503"/>
      <c r="M95" s="503"/>
      <c r="N95" s="503"/>
      <c r="O95" s="503"/>
      <c r="P95" s="503"/>
      <c r="Q95" s="503"/>
      <c r="R95" s="503"/>
      <c r="S95" s="503"/>
      <c r="T95" s="503"/>
      <c r="U95" s="503"/>
      <c r="V95" s="503"/>
      <c r="W95" s="503"/>
      <c r="X95" s="503"/>
      <c r="Y95" s="503"/>
      <c r="Z95" s="503"/>
      <c r="AA95" s="504"/>
    </row>
    <row r="96" spans="2:67" ht="15" customHeight="1" x14ac:dyDescent="0.2">
      <c r="B96" s="502" t="s">
        <v>524</v>
      </c>
      <c r="C96" s="503"/>
      <c r="D96" s="503"/>
      <c r="E96" s="503"/>
      <c r="F96" s="503"/>
      <c r="G96" s="503"/>
      <c r="H96" s="503"/>
      <c r="I96" s="503"/>
      <c r="J96" s="503"/>
      <c r="K96" s="503"/>
      <c r="L96" s="503"/>
      <c r="M96" s="503"/>
      <c r="N96" s="503"/>
      <c r="O96" s="503"/>
      <c r="P96" s="503"/>
      <c r="Q96" s="503"/>
      <c r="R96" s="503"/>
      <c r="S96" s="503"/>
      <c r="T96" s="503"/>
      <c r="U96" s="503"/>
      <c r="V96" s="503"/>
      <c r="W96" s="503"/>
      <c r="X96" s="503"/>
      <c r="Y96" s="503"/>
      <c r="Z96" s="503"/>
      <c r="AA96" s="504"/>
    </row>
    <row r="97" spans="2:27" ht="15" customHeight="1" x14ac:dyDescent="0.2">
      <c r="B97" s="511" t="s">
        <v>525</v>
      </c>
      <c r="C97" s="512"/>
      <c r="D97" s="512"/>
      <c r="E97" s="512"/>
      <c r="F97" s="512"/>
      <c r="G97" s="512"/>
      <c r="H97" s="512"/>
      <c r="I97" s="512"/>
      <c r="J97" s="512"/>
      <c r="K97" s="512"/>
      <c r="L97" s="512"/>
      <c r="M97" s="512"/>
      <c r="N97" s="512"/>
      <c r="O97" s="512"/>
      <c r="P97" s="512"/>
      <c r="Q97" s="512"/>
      <c r="R97" s="512"/>
      <c r="S97" s="512"/>
      <c r="T97" s="512"/>
      <c r="U97" s="512"/>
      <c r="V97" s="512"/>
      <c r="W97" s="512"/>
      <c r="X97" s="512"/>
      <c r="Y97" s="512"/>
      <c r="Z97" s="512"/>
      <c r="AA97" s="513"/>
    </row>
    <row r="98" spans="2:27" ht="15" customHeight="1" x14ac:dyDescent="0.2">
      <c r="B98" s="511"/>
      <c r="C98" s="512"/>
      <c r="D98" s="512"/>
      <c r="E98" s="512"/>
      <c r="F98" s="512"/>
      <c r="G98" s="512"/>
      <c r="H98" s="512"/>
      <c r="I98" s="512"/>
      <c r="J98" s="512"/>
      <c r="K98" s="512"/>
      <c r="L98" s="512"/>
      <c r="M98" s="512"/>
      <c r="N98" s="512"/>
      <c r="O98" s="512"/>
      <c r="P98" s="512"/>
      <c r="Q98" s="512"/>
      <c r="R98" s="512"/>
      <c r="S98" s="512"/>
      <c r="T98" s="512"/>
      <c r="U98" s="512"/>
      <c r="V98" s="512"/>
      <c r="W98" s="512"/>
      <c r="X98" s="512"/>
      <c r="Y98" s="512"/>
      <c r="Z98" s="512"/>
      <c r="AA98" s="513"/>
    </row>
    <row r="99" spans="2:27" ht="15" customHeight="1" x14ac:dyDescent="0.2">
      <c r="B99" s="78"/>
      <c r="AA99" s="79"/>
    </row>
    <row r="100" spans="2:27" ht="15" customHeight="1" x14ac:dyDescent="0.2">
      <c r="B100" s="78"/>
      <c r="AA100" s="79"/>
    </row>
    <row r="101" spans="2:27" ht="15" customHeight="1" x14ac:dyDescent="0.2">
      <c r="B101" s="78"/>
      <c r="AA101" s="79"/>
    </row>
    <row r="102" spans="2:27" ht="15" customHeight="1" x14ac:dyDescent="0.2">
      <c r="B102" s="78"/>
      <c r="AA102" s="79"/>
    </row>
    <row r="103" spans="2:27" ht="15" customHeight="1" x14ac:dyDescent="0.2">
      <c r="B103" s="78"/>
      <c r="AA103" s="79"/>
    </row>
    <row r="104" spans="2:27" ht="15" customHeight="1" x14ac:dyDescent="0.2">
      <c r="B104" s="78"/>
      <c r="AA104" s="79"/>
    </row>
    <row r="105" spans="2:27" ht="15" customHeight="1" x14ac:dyDescent="0.2">
      <c r="B105" s="78"/>
      <c r="AA105" s="79"/>
    </row>
    <row r="106" spans="2:27" ht="15" customHeight="1" x14ac:dyDescent="0.2">
      <c r="B106" s="78"/>
      <c r="AA106" s="79"/>
    </row>
    <row r="107" spans="2:27" ht="15" customHeight="1" x14ac:dyDescent="0.2">
      <c r="B107" s="78"/>
      <c r="AA107" s="79"/>
    </row>
    <row r="108" spans="2:27" ht="15" customHeight="1" thickBot="1" x14ac:dyDescent="0.25">
      <c r="B108" s="80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2"/>
    </row>
    <row r="109" spans="2:27" ht="15" customHeight="1" x14ac:dyDescent="0.2"/>
    <row r="110" spans="2:27" ht="15" customHeight="1" x14ac:dyDescent="0.2"/>
    <row r="111" spans="2:27" ht="15" customHeight="1" x14ac:dyDescent="0.2"/>
    <row r="112" spans="2:27" ht="15" customHeight="1" x14ac:dyDescent="0.25">
      <c r="B112" s="586">
        <f>'Dados de Entrada'!D63</f>
        <v>46276</v>
      </c>
      <c r="C112" s="586"/>
      <c r="D112" s="586"/>
      <c r="E112" s="586"/>
      <c r="F112" s="586"/>
      <c r="G112" s="586"/>
      <c r="H112" s="586"/>
      <c r="I112" s="586"/>
      <c r="J112" s="586"/>
      <c r="K112" s="586"/>
      <c r="L112" s="586"/>
      <c r="M112" s="586"/>
      <c r="N112" s="586"/>
      <c r="O112" s="586"/>
      <c r="P112" s="586"/>
      <c r="Q112" s="586"/>
      <c r="R112" s="586"/>
      <c r="S112" s="586"/>
      <c r="T112" s="586"/>
      <c r="U112" s="586"/>
      <c r="V112" s="586"/>
      <c r="W112" s="586"/>
      <c r="X112" s="586"/>
      <c r="Y112" s="586"/>
      <c r="Z112" s="586"/>
      <c r="AA112" s="586"/>
    </row>
    <row r="113" spans="2:11" ht="15" customHeight="1" x14ac:dyDescent="0.2"/>
    <row r="114" spans="2:11" ht="15" customHeight="1" x14ac:dyDescent="0.2">
      <c r="B114" s="578" t="s">
        <v>211</v>
      </c>
      <c r="C114" s="579"/>
      <c r="D114" s="579"/>
      <c r="E114" s="579"/>
      <c r="F114" s="579"/>
      <c r="G114" s="579"/>
      <c r="H114" s="579"/>
      <c r="I114" s="579"/>
      <c r="J114" s="579"/>
      <c r="K114" s="580"/>
    </row>
    <row r="115" spans="2:11" ht="15" customHeight="1" x14ac:dyDescent="0.2"/>
    <row r="116" spans="2:11" ht="15" customHeight="1" x14ac:dyDescent="0.2"/>
    <row r="117" spans="2:11" ht="15" customHeight="1" x14ac:dyDescent="0.2"/>
    <row r="118" spans="2:11" ht="15" customHeight="1" x14ac:dyDescent="0.2"/>
    <row r="119" spans="2:11" ht="12.6" customHeight="1" x14ac:dyDescent="0.2"/>
    <row r="120" spans="2:11" ht="12.6" customHeight="1" x14ac:dyDescent="0.2"/>
    <row r="121" spans="2:11" ht="12.6" customHeight="1" x14ac:dyDescent="0.2"/>
    <row r="122" spans="2:11" ht="12.6" customHeight="1" x14ac:dyDescent="0.2"/>
    <row r="123" spans="2:11" ht="12.6" customHeight="1" x14ac:dyDescent="0.2"/>
    <row r="124" spans="2:11" ht="12.6" customHeight="1" x14ac:dyDescent="0.2"/>
    <row r="125" spans="2:11" ht="12.6" customHeight="1" x14ac:dyDescent="0.2"/>
    <row r="126" spans="2:11" ht="12.6" customHeight="1" x14ac:dyDescent="0.2"/>
    <row r="127" spans="2:11" ht="12.6" customHeight="1" x14ac:dyDescent="0.2"/>
    <row r="128" spans="2:11" ht="12.6" customHeight="1" x14ac:dyDescent="0.2"/>
    <row r="129" ht="12.6" customHeight="1" x14ac:dyDescent="0.2"/>
    <row r="130" ht="12.6" customHeight="1" x14ac:dyDescent="0.2"/>
    <row r="131" ht="12.6" customHeight="1" x14ac:dyDescent="0.2"/>
    <row r="132" ht="12.6" customHeight="1" x14ac:dyDescent="0.2"/>
    <row r="133" ht="12.6" customHeight="1" x14ac:dyDescent="0.2"/>
    <row r="134" ht="12.6" customHeight="1" x14ac:dyDescent="0.2"/>
    <row r="135" ht="12.6" customHeight="1" x14ac:dyDescent="0.2"/>
    <row r="136" ht="12.6" customHeight="1" x14ac:dyDescent="0.2"/>
    <row r="137" ht="12.6" customHeight="1" x14ac:dyDescent="0.2"/>
    <row r="138" ht="12.6" customHeight="1" x14ac:dyDescent="0.2"/>
    <row r="139" ht="12.6" customHeight="1" x14ac:dyDescent="0.2"/>
    <row r="140" ht="12.6" customHeight="1" x14ac:dyDescent="0.2"/>
    <row r="141" ht="12.6" customHeight="1" x14ac:dyDescent="0.2"/>
    <row r="142" ht="12.6" customHeight="1" x14ac:dyDescent="0.2"/>
    <row r="143" ht="12.6" customHeight="1" x14ac:dyDescent="0.2"/>
    <row r="144" ht="12.6" customHeight="1" x14ac:dyDescent="0.2"/>
    <row r="145" ht="12.6" customHeight="1" x14ac:dyDescent="0.2"/>
    <row r="146" ht="12.6" customHeight="1" x14ac:dyDescent="0.2"/>
    <row r="147" ht="12.6" customHeight="1" x14ac:dyDescent="0.2"/>
    <row r="148" ht="12.6" customHeight="1" x14ac:dyDescent="0.2"/>
    <row r="149" ht="12.6" customHeight="1" x14ac:dyDescent="0.2"/>
    <row r="150" ht="12.6" customHeight="1" x14ac:dyDescent="0.2"/>
    <row r="151" ht="12.6" customHeight="1" x14ac:dyDescent="0.2"/>
    <row r="152" ht="12.6" customHeight="1" x14ac:dyDescent="0.2"/>
    <row r="153" ht="12.6" customHeight="1" x14ac:dyDescent="0.2"/>
    <row r="154" ht="12.6" customHeight="1" x14ac:dyDescent="0.2"/>
    <row r="155" ht="12.6" customHeight="1" x14ac:dyDescent="0.2"/>
    <row r="156" ht="12.6" customHeight="1" x14ac:dyDescent="0.2"/>
    <row r="157" ht="12.6" customHeight="1" x14ac:dyDescent="0.2"/>
    <row r="158" ht="12.6" customHeight="1" x14ac:dyDescent="0.2"/>
    <row r="159" ht="12.6" customHeight="1" x14ac:dyDescent="0.2"/>
    <row r="160" ht="12.6" customHeight="1" x14ac:dyDescent="0.2"/>
    <row r="161" ht="12.6" customHeight="1" x14ac:dyDescent="0.2"/>
    <row r="162" ht="12.6" customHeight="1" x14ac:dyDescent="0.2"/>
    <row r="163" ht="12.6" customHeight="1" x14ac:dyDescent="0.2"/>
    <row r="164" ht="12.6" customHeight="1" x14ac:dyDescent="0.2"/>
    <row r="165" ht="12.6" customHeight="1" x14ac:dyDescent="0.2"/>
    <row r="166" ht="12.6" customHeight="1" x14ac:dyDescent="0.2"/>
    <row r="167" ht="12.6" customHeight="1" x14ac:dyDescent="0.2"/>
    <row r="168" ht="12.6" customHeight="1" x14ac:dyDescent="0.2"/>
    <row r="169" ht="12.6" customHeight="1" x14ac:dyDescent="0.2"/>
    <row r="170" ht="12.6" customHeight="1" x14ac:dyDescent="0.2"/>
    <row r="171" ht="12.6" customHeight="1" x14ac:dyDescent="0.2"/>
    <row r="172" ht="12.6" customHeight="1" x14ac:dyDescent="0.2"/>
    <row r="173" ht="12.6" customHeight="1" x14ac:dyDescent="0.2"/>
    <row r="174" ht="12.6" customHeight="1" x14ac:dyDescent="0.2"/>
    <row r="175" ht="12.6" customHeight="1" x14ac:dyDescent="0.2"/>
    <row r="176" ht="12.6" customHeight="1" x14ac:dyDescent="0.2"/>
    <row r="177" ht="12.6" customHeight="1" x14ac:dyDescent="0.2"/>
    <row r="178" ht="12.6" customHeight="1" x14ac:dyDescent="0.2"/>
  </sheetData>
  <mergeCells count="74">
    <mergeCell ref="B2:K2"/>
    <mergeCell ref="P2:W3"/>
    <mergeCell ref="I4:V4"/>
    <mergeCell ref="W4:AA4"/>
    <mergeCell ref="M92:AA92"/>
    <mergeCell ref="B16:L18"/>
    <mergeCell ref="M16:Q18"/>
    <mergeCell ref="R16:V18"/>
    <mergeCell ref="W16:AA18"/>
    <mergeCell ref="H6:W6"/>
    <mergeCell ref="B34:AA37"/>
    <mergeCell ref="B38:AA39"/>
    <mergeCell ref="B20:AA20"/>
    <mergeCell ref="B29:AA29"/>
    <mergeCell ref="H31:N31"/>
    <mergeCell ref="H32:N32"/>
    <mergeCell ref="AI7:AQ8"/>
    <mergeCell ref="H8:W8"/>
    <mergeCell ref="H10:W10"/>
    <mergeCell ref="H12:W12"/>
    <mergeCell ref="B14:L15"/>
    <mergeCell ref="M14:Q15"/>
    <mergeCell ref="R14:V15"/>
    <mergeCell ref="W14:AA15"/>
    <mergeCell ref="B114:K114"/>
    <mergeCell ref="B44:AA44"/>
    <mergeCell ref="J54:S54"/>
    <mergeCell ref="K55:S55"/>
    <mergeCell ref="K56:S56"/>
    <mergeCell ref="K57:S57"/>
    <mergeCell ref="J58:P58"/>
    <mergeCell ref="R58:W58"/>
    <mergeCell ref="B112:AA112"/>
    <mergeCell ref="B64:N65"/>
    <mergeCell ref="B63:AA63"/>
    <mergeCell ref="G67:J67"/>
    <mergeCell ref="T66:W66"/>
    <mergeCell ref="X66:AA66"/>
    <mergeCell ref="O81:AA81"/>
    <mergeCell ref="O82:AA82"/>
    <mergeCell ref="B22:J23"/>
    <mergeCell ref="K22:R23"/>
    <mergeCell ref="S22:AA23"/>
    <mergeCell ref="B24:J26"/>
    <mergeCell ref="B94:AA94"/>
    <mergeCell ref="H43:X43"/>
    <mergeCell ref="K24:R26"/>
    <mergeCell ref="S24:AA26"/>
    <mergeCell ref="O64:AA65"/>
    <mergeCell ref="B66:F66"/>
    <mergeCell ref="G66:J66"/>
    <mergeCell ref="K66:N66"/>
    <mergeCell ref="O31:P31"/>
    <mergeCell ref="O32:P32"/>
    <mergeCell ref="K67:N67"/>
    <mergeCell ref="O66:S66"/>
    <mergeCell ref="B67:F68"/>
    <mergeCell ref="B69:F69"/>
    <mergeCell ref="B70:F71"/>
    <mergeCell ref="B72:F72"/>
    <mergeCell ref="O86:AA86"/>
    <mergeCell ref="B83:N83"/>
    <mergeCell ref="B84:N84"/>
    <mergeCell ref="B95:AA95"/>
    <mergeCell ref="B96:AA96"/>
    <mergeCell ref="O83:AA83"/>
    <mergeCell ref="O85:AA85"/>
    <mergeCell ref="B97:AA98"/>
    <mergeCell ref="B93:L93"/>
    <mergeCell ref="M93:AA93"/>
    <mergeCell ref="O89:AA89"/>
    <mergeCell ref="B88:N90"/>
    <mergeCell ref="B92:L92"/>
    <mergeCell ref="O88:AA88"/>
  </mergeCells>
  <printOptions horizontalCentered="1"/>
  <pageMargins left="0.23622047244094491" right="0.23622047244094491" top="0.39370078740157483" bottom="0" header="0.51181102362204722" footer="0.51181102362204722"/>
  <pageSetup paperSize="9" scale="95" orientation="portrait" r:id="rId1"/>
  <headerFooter alignWithMargins="0"/>
  <rowBreaks count="1" manualBreakCount="1">
    <brk id="59" max="27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82"/>
  <sheetViews>
    <sheetView showGridLines="0" view="pageBreakPreview" zoomScaleSheetLayoutView="100" workbookViewId="0">
      <selection activeCell="L22" sqref="L22"/>
    </sheetView>
  </sheetViews>
  <sheetFormatPr defaultColWidth="9.140625" defaultRowHeight="12.75" x14ac:dyDescent="0.2"/>
  <cols>
    <col min="1" max="2" width="10.42578125" style="84" customWidth="1"/>
    <col min="3" max="3" width="10.5703125" style="84" customWidth="1"/>
    <col min="4" max="4" width="10.85546875" style="84" customWidth="1"/>
    <col min="5" max="5" width="13.42578125" style="84" customWidth="1"/>
    <col min="6" max="6" width="11.140625" style="84" customWidth="1"/>
    <col min="7" max="7" width="8.85546875" style="84" customWidth="1"/>
    <col min="8" max="8" width="10.5703125" style="84" bestFit="1" customWidth="1"/>
    <col min="9" max="9" width="13.5703125" style="84" customWidth="1"/>
    <col min="10" max="16384" width="9.140625" style="84"/>
  </cols>
  <sheetData>
    <row r="1" spans="1:24" ht="20.100000000000001" customHeight="1" x14ac:dyDescent="0.3">
      <c r="B1" s="493" t="s">
        <v>492</v>
      </c>
      <c r="C1" s="493"/>
      <c r="D1" s="493"/>
      <c r="E1" s="493"/>
      <c r="F1" s="493"/>
      <c r="G1" s="493"/>
      <c r="H1" s="493"/>
      <c r="I1" s="112"/>
      <c r="J1" s="238"/>
      <c r="K1" s="238"/>
    </row>
    <row r="2" spans="1:24" ht="20.100000000000001" customHeight="1" x14ac:dyDescent="0.2">
      <c r="B2" s="493"/>
      <c r="C2" s="493"/>
      <c r="D2" s="493"/>
      <c r="E2" s="493"/>
      <c r="F2" s="493"/>
      <c r="G2" s="493"/>
      <c r="H2" s="493"/>
      <c r="I2" s="112"/>
      <c r="J2" s="97"/>
    </row>
    <row r="3" spans="1:24" ht="15" customHeight="1" x14ac:dyDescent="0.2">
      <c r="C3" s="492"/>
      <c r="D3" s="492"/>
      <c r="I3" s="491"/>
      <c r="J3" s="491"/>
    </row>
    <row r="4" spans="1:24" ht="15" customHeight="1" x14ac:dyDescent="0.2">
      <c r="C4" s="494" t="s">
        <v>92</v>
      </c>
      <c r="D4" s="494"/>
      <c r="E4" s="494"/>
      <c r="F4" s="494"/>
      <c r="G4" s="494"/>
      <c r="H4" s="494"/>
      <c r="J4" s="97"/>
    </row>
    <row r="5" spans="1:24" ht="15" customHeight="1" x14ac:dyDescent="0.2">
      <c r="C5" s="495" t="str">
        <f>'Dados de Entrada'!C7</f>
        <v>BJ</v>
      </c>
      <c r="D5" s="495"/>
      <c r="E5" s="495"/>
      <c r="F5" s="495"/>
      <c r="G5" s="495"/>
      <c r="H5" s="495"/>
      <c r="I5" s="334"/>
      <c r="J5" s="97"/>
    </row>
    <row r="6" spans="1:24" ht="15" customHeight="1" x14ac:dyDescent="0.2">
      <c r="C6" s="495"/>
      <c r="D6" s="495"/>
      <c r="E6" s="495"/>
      <c r="F6" s="495"/>
      <c r="G6" s="495"/>
      <c r="H6" s="495"/>
      <c r="I6" s="334"/>
      <c r="J6" s="97"/>
    </row>
    <row r="7" spans="1:24" ht="15" customHeight="1" x14ac:dyDescent="0.2"/>
    <row r="8" spans="1:24" ht="15" customHeight="1" x14ac:dyDescent="0.2">
      <c r="C8" s="489" t="str">
        <f>RV!H4</f>
        <v>AMAZON NAVAL LTDA</v>
      </c>
      <c r="D8" s="489"/>
      <c r="E8" s="489"/>
      <c r="F8" s="490" t="str">
        <f>CONCATENATE('Dados de Entrada'!B69,'Dados de Entrada'!C69,"/",'Dados de Entrada'!D69)</f>
        <v>AM-NBL - 100/26</v>
      </c>
      <c r="G8" s="490"/>
      <c r="H8" s="490"/>
    </row>
    <row r="9" spans="1:24" ht="15" customHeight="1" thickBot="1" x14ac:dyDescent="0.35">
      <c r="A9" s="85"/>
      <c r="B9" s="85"/>
      <c r="C9" s="85"/>
      <c r="D9" s="85"/>
      <c r="E9" s="85"/>
      <c r="F9" s="85"/>
      <c r="G9" s="85"/>
      <c r="H9" s="85"/>
      <c r="I9" s="85"/>
      <c r="J9" s="239" t="s">
        <v>89</v>
      </c>
    </row>
    <row r="10" spans="1:24" ht="21.75" customHeight="1" thickBot="1" x14ac:dyDescent="0.5">
      <c r="A10" s="85"/>
      <c r="B10" s="85"/>
      <c r="C10" s="85"/>
      <c r="D10" s="85"/>
      <c r="E10" s="250"/>
      <c r="F10" s="251"/>
      <c r="G10" s="85"/>
      <c r="H10" s="85"/>
      <c r="I10" s="192"/>
    </row>
    <row r="11" spans="1:24" ht="6.75" customHeight="1" x14ac:dyDescent="0.2">
      <c r="A11" s="92"/>
      <c r="B11" s="92"/>
      <c r="C11" s="92"/>
      <c r="D11" s="92"/>
      <c r="E11" s="92"/>
      <c r="F11" s="92"/>
      <c r="G11" s="92"/>
      <c r="H11" s="92"/>
    </row>
    <row r="12" spans="1:24" x14ac:dyDescent="0.2">
      <c r="A12" s="195" t="s">
        <v>234</v>
      </c>
      <c r="C12" s="656" t="str">
        <f>'Dados de Entrada'!C7</f>
        <v>BJ</v>
      </c>
      <c r="D12" s="656"/>
      <c r="E12" s="656"/>
      <c r="F12" s="656"/>
      <c r="G12" s="656"/>
      <c r="H12" s="656"/>
      <c r="I12" s="656"/>
      <c r="J12" s="252">
        <v>70</v>
      </c>
      <c r="K12" s="253">
        <v>0.22700000000000001</v>
      </c>
      <c r="L12" s="252">
        <v>95</v>
      </c>
      <c r="M12" s="253">
        <v>0.28599999999999998</v>
      </c>
    </row>
    <row r="13" spans="1:24" x14ac:dyDescent="0.2">
      <c r="A13" s="195" t="s">
        <v>235</v>
      </c>
      <c r="C13" s="656" t="str">
        <f>'Dados de Entrada'!C8</f>
        <v>KLEDSON LUIS DOS SANTOS PEREIRA</v>
      </c>
      <c r="D13" s="656"/>
      <c r="E13" s="656"/>
      <c r="F13" s="656"/>
      <c r="G13" s="656"/>
      <c r="H13" s="656"/>
      <c r="I13" s="656"/>
      <c r="J13" s="252">
        <v>75</v>
      </c>
      <c r="K13" s="253">
        <v>0.23799999999999999</v>
      </c>
      <c r="L13" s="252">
        <v>100</v>
      </c>
      <c r="M13" s="253">
        <v>0.29799999999999999</v>
      </c>
    </row>
    <row r="14" spans="1:24" x14ac:dyDescent="0.2">
      <c r="A14" s="195" t="s">
        <v>473</v>
      </c>
      <c r="C14" s="656" t="str">
        <f>'Dados de Entrada'!C11</f>
        <v>KLEDSON LUIS DOS SANTOS PEREIRA</v>
      </c>
      <c r="D14" s="656"/>
      <c r="E14" s="656"/>
      <c r="F14" s="195" t="s">
        <v>240</v>
      </c>
      <c r="H14" s="662" t="str">
        <f>'Dados de Entrada'!C13</f>
        <v>ABAETETUBA-PA</v>
      </c>
      <c r="I14" s="662"/>
      <c r="J14" s="252">
        <v>80</v>
      </c>
      <c r="K14" s="253">
        <v>0.25</v>
      </c>
      <c r="L14" s="252">
        <v>105</v>
      </c>
      <c r="M14" s="253">
        <v>0.311</v>
      </c>
      <c r="N14" s="194"/>
      <c r="O14" s="194"/>
      <c r="P14" s="194"/>
      <c r="Q14" s="194"/>
      <c r="R14" s="194"/>
      <c r="S14" s="194"/>
      <c r="T14" s="194"/>
      <c r="U14" s="194"/>
      <c r="V14" s="194"/>
      <c r="W14" s="194"/>
      <c r="X14" s="194"/>
    </row>
    <row r="15" spans="1:24" x14ac:dyDescent="0.2">
      <c r="A15" s="195" t="s">
        <v>472</v>
      </c>
      <c r="C15" s="661" t="str">
        <f>'Dados de Entrada'!C17</f>
        <v>TRANSPORTE DE CARGA</v>
      </c>
      <c r="D15" s="661"/>
      <c r="E15" s="661"/>
      <c r="F15" s="195" t="s">
        <v>471</v>
      </c>
      <c r="H15" s="656" t="str">
        <f>'Dados de Entrada'!C20</f>
        <v>x-x-x</v>
      </c>
      <c r="I15" s="656"/>
      <c r="J15" s="252">
        <v>85</v>
      </c>
      <c r="K15" s="253">
        <v>0.26100000000000001</v>
      </c>
      <c r="L15" s="252">
        <v>110</v>
      </c>
      <c r="M15" s="253">
        <v>0.32400000000000001</v>
      </c>
    </row>
    <row r="16" spans="1:24" x14ac:dyDescent="0.2">
      <c r="A16" s="195" t="s">
        <v>470</v>
      </c>
      <c r="C16" s="656">
        <f>'[3]Dados entrada'!C55</f>
        <v>33</v>
      </c>
      <c r="D16" s="656"/>
      <c r="E16" s="656"/>
      <c r="F16" s="195" t="s">
        <v>469</v>
      </c>
      <c r="H16" s="254"/>
      <c r="I16" s="255">
        <f>'Dados de Entrada'!C14</f>
        <v>2025</v>
      </c>
      <c r="J16" s="252">
        <v>90</v>
      </c>
      <c r="K16" s="253">
        <v>0.27400000000000002</v>
      </c>
      <c r="L16" s="252">
        <v>115</v>
      </c>
      <c r="M16" s="253">
        <v>0.33700000000000002</v>
      </c>
    </row>
    <row r="17" spans="1:13" ht="7.5" customHeight="1" thickBot="1" x14ac:dyDescent="0.25">
      <c r="A17" s="256"/>
      <c r="B17" s="85"/>
      <c r="C17" s="257"/>
      <c r="D17" s="85"/>
      <c r="E17" s="85"/>
      <c r="F17" s="256"/>
      <c r="G17" s="85"/>
      <c r="H17" s="258"/>
      <c r="I17" s="259"/>
    </row>
    <row r="19" spans="1:13" ht="15" x14ac:dyDescent="0.25">
      <c r="A19" s="93" t="s">
        <v>468</v>
      </c>
    </row>
    <row r="20" spans="1:13" x14ac:dyDescent="0.2">
      <c r="A20" s="84" t="s">
        <v>467</v>
      </c>
      <c r="D20" s="260" t="s">
        <v>466</v>
      </c>
      <c r="E20" s="91"/>
      <c r="F20" s="91"/>
      <c r="G20" s="91"/>
      <c r="H20" s="91"/>
      <c r="I20" s="91"/>
    </row>
    <row r="21" spans="1:13" x14ac:dyDescent="0.2">
      <c r="D21" s="261"/>
      <c r="E21" s="197"/>
      <c r="F21" s="197"/>
      <c r="G21" s="197"/>
      <c r="H21" s="197"/>
      <c r="I21" s="197"/>
    </row>
    <row r="22" spans="1:13" ht="14.25" customHeight="1" x14ac:dyDescent="0.2">
      <c r="A22" s="84" t="s">
        <v>465</v>
      </c>
      <c r="D22" s="84" t="str">
        <f>'Dados de Entrada'!C19</f>
        <v>Área 2</v>
      </c>
    </row>
    <row r="24" spans="1:13" s="98" customFormat="1" ht="15" x14ac:dyDescent="0.25">
      <c r="A24" s="93" t="s">
        <v>464</v>
      </c>
    </row>
    <row r="25" spans="1:13" x14ac:dyDescent="0.2">
      <c r="A25" s="84" t="s">
        <v>463</v>
      </c>
      <c r="D25" s="91" t="str">
        <f>'Dados de Entrada'!C16</f>
        <v>Carga Geral</v>
      </c>
      <c r="E25" s="91"/>
      <c r="F25" s="91"/>
      <c r="G25" s="91"/>
      <c r="H25" s="91"/>
      <c r="I25" s="91"/>
    </row>
    <row r="26" spans="1:13" x14ac:dyDescent="0.2">
      <c r="D26" s="261"/>
      <c r="E26" s="197"/>
      <c r="F26" s="197"/>
      <c r="G26" s="197"/>
      <c r="H26" s="197"/>
      <c r="I26" s="197"/>
    </row>
    <row r="27" spans="1:13" ht="17.25" customHeight="1" x14ac:dyDescent="0.2">
      <c r="A27" s="84" t="s">
        <v>180</v>
      </c>
      <c r="C27" s="213" t="s">
        <v>490</v>
      </c>
      <c r="D27" s="194" t="s">
        <v>462</v>
      </c>
      <c r="E27" s="213" t="str">
        <f>IF('[3]Dados entrada'!F51="D","(  X  )","(      )")</f>
        <v>(      )</v>
      </c>
      <c r="F27" s="194" t="s">
        <v>182</v>
      </c>
      <c r="G27" s="213" t="str">
        <f>IF('[3]Dados entrada'!H51="D","(  X  )","(      )")</f>
        <v>(      )</v>
      </c>
      <c r="H27" s="194" t="s">
        <v>183</v>
      </c>
    </row>
    <row r="28" spans="1:13" x14ac:dyDescent="0.2">
      <c r="C28" s="213" t="str">
        <f>IF('[3]Dados entrada'!D52="D","(  X  )","(      )")</f>
        <v>(      )</v>
      </c>
      <c r="D28" s="194" t="s">
        <v>184</v>
      </c>
      <c r="E28" s="213" t="str">
        <f>IF('[3]Dados entrada'!D52="E","(  X  )","(      )")</f>
        <v>(      )</v>
      </c>
      <c r="F28" s="194" t="s">
        <v>84</v>
      </c>
      <c r="G28" s="194"/>
      <c r="H28" s="194"/>
      <c r="M28" s="262"/>
    </row>
    <row r="29" spans="1:13" ht="15" x14ac:dyDescent="0.25">
      <c r="A29" s="93" t="s">
        <v>461</v>
      </c>
      <c r="F29" s="657"/>
      <c r="G29" s="657"/>
      <c r="H29" s="657"/>
      <c r="I29" s="657"/>
      <c r="M29" s="263"/>
    </row>
    <row r="30" spans="1:13" x14ac:dyDescent="0.2">
      <c r="A30" s="84" t="s">
        <v>460</v>
      </c>
      <c r="D30" s="204">
        <f>'Dados de Entrada'!C30</f>
        <v>16.021000000000001</v>
      </c>
      <c r="F30" s="657"/>
      <c r="G30" s="657"/>
      <c r="H30" s="657"/>
      <c r="I30" s="657"/>
      <c r="M30" s="263"/>
    </row>
    <row r="31" spans="1:13" x14ac:dyDescent="0.2">
      <c r="A31" s="84" t="s">
        <v>459</v>
      </c>
      <c r="D31" s="332">
        <v>0.18459999999999999</v>
      </c>
      <c r="F31" s="657"/>
      <c r="G31" s="657"/>
      <c r="H31" s="657"/>
      <c r="I31" s="657"/>
      <c r="M31" s="263"/>
    </row>
    <row r="32" spans="1:13" ht="6" customHeight="1" x14ac:dyDescent="0.2">
      <c r="D32" s="264"/>
      <c r="F32" s="657"/>
      <c r="G32" s="657"/>
      <c r="H32" s="657"/>
      <c r="I32" s="657"/>
      <c r="M32" s="263"/>
    </row>
    <row r="33" spans="1:14" ht="4.5" customHeight="1" x14ac:dyDescent="0.2">
      <c r="F33" s="657"/>
      <c r="G33" s="657"/>
      <c r="H33" s="657"/>
      <c r="I33" s="657"/>
      <c r="M33" s="263"/>
    </row>
    <row r="34" spans="1:14" ht="15" x14ac:dyDescent="0.25">
      <c r="A34" s="93" t="s">
        <v>458</v>
      </c>
      <c r="F34" s="657"/>
      <c r="G34" s="657"/>
      <c r="H34" s="657"/>
      <c r="I34" s="657"/>
      <c r="M34" s="265"/>
      <c r="N34" s="266"/>
    </row>
    <row r="35" spans="1:14" x14ac:dyDescent="0.2">
      <c r="A35" s="84" t="s">
        <v>457</v>
      </c>
      <c r="F35" s="657"/>
      <c r="G35" s="657"/>
      <c r="H35" s="657"/>
      <c r="I35" s="657"/>
    </row>
    <row r="36" spans="1:14" x14ac:dyDescent="0.2">
      <c r="A36" s="90" t="s">
        <v>454</v>
      </c>
      <c r="B36" s="260" t="s">
        <v>453</v>
      </c>
      <c r="C36" s="91"/>
      <c r="D36" s="91"/>
      <c r="E36" s="91"/>
      <c r="F36" s="658"/>
      <c r="G36" s="658"/>
      <c r="H36" s="658"/>
      <c r="I36" s="658"/>
    </row>
    <row r="37" spans="1:14" x14ac:dyDescent="0.2">
      <c r="A37" s="90"/>
      <c r="B37" s="267"/>
      <c r="C37" s="197"/>
      <c r="D37" s="197"/>
      <c r="E37" s="197"/>
      <c r="F37" s="197"/>
      <c r="G37" s="197"/>
      <c r="H37" s="197"/>
      <c r="I37" s="197"/>
    </row>
    <row r="38" spans="1:14" x14ac:dyDescent="0.2">
      <c r="A38" s="90" t="s">
        <v>452</v>
      </c>
      <c r="F38" s="268">
        <v>0</v>
      </c>
    </row>
    <row r="39" spans="1:14" x14ac:dyDescent="0.2">
      <c r="A39" s="90" t="s">
        <v>451</v>
      </c>
      <c r="F39" s="268">
        <v>0</v>
      </c>
    </row>
    <row r="40" spans="1:14" x14ac:dyDescent="0.2">
      <c r="A40" s="269" t="s">
        <v>450</v>
      </c>
      <c r="F40" s="270">
        <v>0</v>
      </c>
    </row>
    <row r="41" spans="1:14" x14ac:dyDescent="0.2">
      <c r="A41" s="90" t="s">
        <v>449</v>
      </c>
      <c r="F41" s="271">
        <f>IF(F38&gt;0,((F40/F39)*F38),0)</f>
        <v>0</v>
      </c>
    </row>
    <row r="42" spans="1:14" x14ac:dyDescent="0.2">
      <c r="A42" s="90" t="s">
        <v>448</v>
      </c>
      <c r="F42" s="270">
        <v>0</v>
      </c>
    </row>
    <row r="43" spans="1:14" x14ac:dyDescent="0.2">
      <c r="A43" s="90" t="s">
        <v>447</v>
      </c>
      <c r="F43" s="272">
        <f>IF(F42/1.8&gt;1,F42,F42*F42/1.8)</f>
        <v>0</v>
      </c>
    </row>
    <row r="44" spans="1:14" x14ac:dyDescent="0.2">
      <c r="A44" s="90" t="s">
        <v>446</v>
      </c>
      <c r="F44" s="272">
        <f>IF($D$30=0,0,F43*F41/$D$30)</f>
        <v>0</v>
      </c>
    </row>
    <row r="45" spans="1:14" ht="6" customHeight="1" x14ac:dyDescent="0.2">
      <c r="A45" s="84" t="s">
        <v>82</v>
      </c>
    </row>
    <row r="46" spans="1:14" x14ac:dyDescent="0.2">
      <c r="A46" s="84" t="s">
        <v>456</v>
      </c>
    </row>
    <row r="47" spans="1:14" x14ac:dyDescent="0.2">
      <c r="A47" s="90" t="s">
        <v>454</v>
      </c>
      <c r="B47" s="260" t="s">
        <v>453</v>
      </c>
      <c r="C47" s="91"/>
      <c r="D47" s="91"/>
      <c r="E47" s="91"/>
      <c r="F47" s="91"/>
      <c r="G47" s="91"/>
      <c r="H47" s="91"/>
      <c r="I47" s="91"/>
    </row>
    <row r="48" spans="1:14" x14ac:dyDescent="0.2">
      <c r="A48" s="90"/>
      <c r="B48" s="91"/>
      <c r="C48" s="91"/>
      <c r="D48" s="91"/>
      <c r="E48" s="91"/>
      <c r="F48" s="91"/>
      <c r="G48" s="91"/>
      <c r="H48" s="91"/>
      <c r="I48" s="91"/>
    </row>
    <row r="49" spans="1:9" x14ac:dyDescent="0.2">
      <c r="A49" s="90" t="s">
        <v>452</v>
      </c>
      <c r="F49" s="270">
        <v>0</v>
      </c>
    </row>
    <row r="50" spans="1:9" x14ac:dyDescent="0.2">
      <c r="A50" s="90" t="s">
        <v>451</v>
      </c>
      <c r="F50" s="270">
        <v>0</v>
      </c>
    </row>
    <row r="51" spans="1:9" x14ac:dyDescent="0.2">
      <c r="A51" s="269" t="s">
        <v>450</v>
      </c>
      <c r="F51" s="270">
        <v>0</v>
      </c>
    </row>
    <row r="52" spans="1:9" x14ac:dyDescent="0.2">
      <c r="A52" s="90" t="s">
        <v>449</v>
      </c>
      <c r="F52" s="271">
        <f>IF(F49&gt;0,((F51/F50)*F49),0)</f>
        <v>0</v>
      </c>
    </row>
    <row r="53" spans="1:9" x14ac:dyDescent="0.2">
      <c r="A53" s="90" t="s">
        <v>448</v>
      </c>
      <c r="F53" s="270">
        <v>0</v>
      </c>
    </row>
    <row r="54" spans="1:9" x14ac:dyDescent="0.2">
      <c r="A54" s="90" t="s">
        <v>447</v>
      </c>
      <c r="F54" s="272">
        <f>IF(F53/1.8&gt;1,F53,F53*F53/1.8)</f>
        <v>0</v>
      </c>
      <c r="H54" s="273"/>
    </row>
    <row r="55" spans="1:9" x14ac:dyDescent="0.2">
      <c r="A55" s="90" t="s">
        <v>446</v>
      </c>
      <c r="F55" s="272">
        <f>IF($D$30=0,0,F54*F52/$D$30)</f>
        <v>0</v>
      </c>
    </row>
    <row r="56" spans="1:9" ht="5.25" customHeight="1" x14ac:dyDescent="0.25">
      <c r="A56" s="93"/>
    </row>
    <row r="57" spans="1:9" ht="11.25" customHeight="1" x14ac:dyDescent="0.2">
      <c r="A57" s="84" t="s">
        <v>455</v>
      </c>
    </row>
    <row r="58" spans="1:9" x14ac:dyDescent="0.2">
      <c r="A58" s="90" t="s">
        <v>454</v>
      </c>
      <c r="B58" s="260" t="s">
        <v>453</v>
      </c>
      <c r="C58" s="91"/>
      <c r="D58" s="91"/>
      <c r="E58" s="91"/>
      <c r="F58" s="91"/>
      <c r="G58" s="91"/>
      <c r="H58" s="91"/>
      <c r="I58" s="91"/>
    </row>
    <row r="59" spans="1:9" x14ac:dyDescent="0.2">
      <c r="A59" s="90"/>
      <c r="B59" s="274"/>
      <c r="C59" s="197"/>
      <c r="D59" s="197"/>
      <c r="E59" s="197"/>
      <c r="F59" s="197"/>
      <c r="G59" s="197"/>
      <c r="H59" s="197"/>
      <c r="I59" s="197"/>
    </row>
    <row r="60" spans="1:9" x14ac:dyDescent="0.2">
      <c r="A60" s="90" t="s">
        <v>452</v>
      </c>
      <c r="F60" s="270">
        <v>0</v>
      </c>
    </row>
    <row r="61" spans="1:9" x14ac:dyDescent="0.2">
      <c r="A61" s="90" t="s">
        <v>451</v>
      </c>
      <c r="F61" s="270">
        <v>0</v>
      </c>
    </row>
    <row r="62" spans="1:9" x14ac:dyDescent="0.2">
      <c r="A62" s="269" t="s">
        <v>450</v>
      </c>
      <c r="F62" s="270">
        <v>0</v>
      </c>
    </row>
    <row r="63" spans="1:9" x14ac:dyDescent="0.2">
      <c r="A63" s="90" t="s">
        <v>449</v>
      </c>
      <c r="F63" s="271">
        <f>IF(F60&gt;0,((F62/F61)*F60),0)</f>
        <v>0</v>
      </c>
    </row>
    <row r="64" spans="1:9" x14ac:dyDescent="0.2">
      <c r="A64" s="90" t="s">
        <v>448</v>
      </c>
      <c r="F64" s="270">
        <v>0</v>
      </c>
    </row>
    <row r="65" spans="1:9" x14ac:dyDescent="0.2">
      <c r="A65" s="90" t="s">
        <v>447</v>
      </c>
      <c r="F65" s="272">
        <f>IF(F64/1.8&gt;1,F64,F64*F64/1.8)</f>
        <v>0</v>
      </c>
    </row>
    <row r="66" spans="1:9" x14ac:dyDescent="0.2">
      <c r="A66" s="90" t="s">
        <v>446</v>
      </c>
      <c r="F66" s="272">
        <f>IF($D$30=0,0,F65*F63/$D$30)</f>
        <v>0</v>
      </c>
      <c r="G66" s="498"/>
      <c r="H66" s="498"/>
      <c r="I66" s="498"/>
    </row>
    <row r="67" spans="1:9" ht="20.25" customHeight="1" x14ac:dyDescent="0.25">
      <c r="A67" s="93" t="s">
        <v>445</v>
      </c>
    </row>
    <row r="68" spans="1:9" x14ac:dyDescent="0.2">
      <c r="A68" s="84" t="s">
        <v>444</v>
      </c>
      <c r="D68" s="275">
        <f>'Dados de Entrada'!C25</f>
        <v>1.8</v>
      </c>
    </row>
    <row r="69" spans="1:9" x14ac:dyDescent="0.2">
      <c r="A69" s="84" t="s">
        <v>443</v>
      </c>
      <c r="D69" s="276">
        <v>7.9399999999999991E-3</v>
      </c>
    </row>
    <row r="70" spans="1:9" x14ac:dyDescent="0.2">
      <c r="A70" s="84" t="s">
        <v>442</v>
      </c>
      <c r="D70" s="277">
        <f>D68+D69</f>
        <v>1.8079400000000001</v>
      </c>
    </row>
    <row r="71" spans="1:9" x14ac:dyDescent="0.2">
      <c r="D71" s="194"/>
    </row>
    <row r="72" spans="1:9" ht="15" x14ac:dyDescent="0.25">
      <c r="A72" s="93" t="s">
        <v>441</v>
      </c>
    </row>
    <row r="73" spans="1:9" ht="15" x14ac:dyDescent="0.2">
      <c r="A73" s="90" t="s">
        <v>474</v>
      </c>
      <c r="D73" s="278">
        <f>F44+F55+F66</f>
        <v>0</v>
      </c>
      <c r="E73" s="194"/>
    </row>
    <row r="74" spans="1:9" x14ac:dyDescent="0.2">
      <c r="A74" s="90" t="s">
        <v>440</v>
      </c>
      <c r="D74" s="279">
        <f>550*D31*D70</f>
        <v>183.56014819999999</v>
      </c>
      <c r="E74" s="194" t="s">
        <v>439</v>
      </c>
      <c r="H74" s="280"/>
    </row>
    <row r="75" spans="1:9" ht="15" x14ac:dyDescent="0.2">
      <c r="A75" s="90" t="s">
        <v>475</v>
      </c>
      <c r="D75" s="281">
        <f>500*D73</f>
        <v>0</v>
      </c>
      <c r="E75" s="194" t="s">
        <v>438</v>
      </c>
      <c r="H75" s="280"/>
    </row>
    <row r="76" spans="1:9" x14ac:dyDescent="0.2">
      <c r="A76" s="90" t="s">
        <v>437</v>
      </c>
      <c r="D76" s="282">
        <f>IF(D75&lt;D74,D75,D74)</f>
        <v>0</v>
      </c>
      <c r="E76" s="194"/>
      <c r="H76" s="280"/>
    </row>
    <row r="77" spans="1:9" x14ac:dyDescent="0.2">
      <c r="A77" s="221" t="str">
        <f>IF(D74&lt;=D75,"(       )", "(  X  )")</f>
        <v>(  X  )</v>
      </c>
      <c r="B77" s="84" t="s">
        <v>436</v>
      </c>
    </row>
    <row r="78" spans="1:9" x14ac:dyDescent="0.2">
      <c r="A78" s="221" t="str">
        <f>IF(D74&gt;D75,"(       )", "(  X  )")</f>
        <v>(       )</v>
      </c>
      <c r="B78" s="84" t="s">
        <v>435</v>
      </c>
    </row>
    <row r="79" spans="1:9" ht="7.5" customHeight="1" x14ac:dyDescent="0.2"/>
    <row r="80" spans="1:9" ht="15" x14ac:dyDescent="0.25">
      <c r="A80" s="93" t="s">
        <v>434</v>
      </c>
    </row>
    <row r="81" spans="1:7" ht="15" x14ac:dyDescent="0.25">
      <c r="A81" s="93"/>
      <c r="C81" s="92" t="s">
        <v>428</v>
      </c>
      <c r="D81" s="92" t="s">
        <v>433</v>
      </c>
      <c r="E81" s="92"/>
      <c r="F81" s="92"/>
      <c r="G81" s="92"/>
    </row>
    <row r="82" spans="1:7" x14ac:dyDescent="0.2">
      <c r="C82" s="92" t="s">
        <v>432</v>
      </c>
      <c r="D82" s="95" t="s">
        <v>431</v>
      </c>
      <c r="E82" s="92" t="s">
        <v>430</v>
      </c>
      <c r="F82" s="92" t="s">
        <v>429</v>
      </c>
    </row>
    <row r="83" spans="1:7" ht="13.5" thickBot="1" x14ac:dyDescent="0.25">
      <c r="A83" s="283" t="s">
        <v>428</v>
      </c>
      <c r="B83" s="85"/>
      <c r="C83" s="284" t="s">
        <v>427</v>
      </c>
      <c r="D83" s="85" t="s">
        <v>426</v>
      </c>
      <c r="E83" s="284" t="s">
        <v>425</v>
      </c>
      <c r="F83" s="284" t="s">
        <v>424</v>
      </c>
    </row>
    <row r="84" spans="1:7" x14ac:dyDescent="0.2">
      <c r="A84" s="285" t="s">
        <v>423</v>
      </c>
      <c r="B84" s="286"/>
      <c r="C84" s="287">
        <f>-D30/2</f>
        <v>-8.0105000000000004</v>
      </c>
      <c r="D84" s="288">
        <v>120</v>
      </c>
      <c r="E84" s="289">
        <v>1</v>
      </c>
      <c r="F84" s="290">
        <f t="shared" ref="F84:F90" si="0">D84*E84</f>
        <v>120</v>
      </c>
    </row>
    <row r="85" spans="1:7" x14ac:dyDescent="0.2">
      <c r="A85" s="291" t="s">
        <v>422</v>
      </c>
      <c r="B85" s="292"/>
      <c r="C85" s="293">
        <f>-$D$30/3</f>
        <v>-5.3403333333333336</v>
      </c>
      <c r="D85" s="288">
        <v>0</v>
      </c>
      <c r="E85" s="240">
        <v>4</v>
      </c>
      <c r="F85" s="294">
        <f t="shared" si="0"/>
        <v>0</v>
      </c>
    </row>
    <row r="86" spans="1:7" x14ac:dyDescent="0.2">
      <c r="A86" s="291" t="s">
        <v>421</v>
      </c>
      <c r="B86" s="292"/>
      <c r="C86" s="293">
        <f>-$D$30/6</f>
        <v>-2.6701666666666668</v>
      </c>
      <c r="D86" s="288">
        <v>0</v>
      </c>
      <c r="E86" s="240">
        <v>2</v>
      </c>
      <c r="F86" s="294">
        <f t="shared" si="0"/>
        <v>0</v>
      </c>
    </row>
    <row r="87" spans="1:7" x14ac:dyDescent="0.2">
      <c r="A87" s="295" t="s">
        <v>420</v>
      </c>
      <c r="B87" s="296"/>
      <c r="C87" s="293">
        <f>D30/2-D30/2</f>
        <v>0</v>
      </c>
      <c r="D87" s="288">
        <v>0</v>
      </c>
      <c r="E87" s="240">
        <v>4</v>
      </c>
      <c r="F87" s="294">
        <f t="shared" si="0"/>
        <v>0</v>
      </c>
    </row>
    <row r="88" spans="1:7" x14ac:dyDescent="0.2">
      <c r="A88" s="291" t="s">
        <v>419</v>
      </c>
      <c r="B88" s="292"/>
      <c r="C88" s="293">
        <f>D30/6</f>
        <v>2.6701666666666668</v>
      </c>
      <c r="D88" s="288">
        <v>0</v>
      </c>
      <c r="E88" s="240">
        <v>2</v>
      </c>
      <c r="F88" s="294">
        <f t="shared" si="0"/>
        <v>0</v>
      </c>
    </row>
    <row r="89" spans="1:7" x14ac:dyDescent="0.2">
      <c r="A89" s="291" t="s">
        <v>418</v>
      </c>
      <c r="B89" s="292"/>
      <c r="C89" s="293">
        <f>$D$30/3</f>
        <v>5.3403333333333336</v>
      </c>
      <c r="D89" s="288">
        <v>0</v>
      </c>
      <c r="E89" s="240">
        <v>4</v>
      </c>
      <c r="F89" s="294">
        <f t="shared" si="0"/>
        <v>0</v>
      </c>
      <c r="G89" s="297"/>
    </row>
    <row r="90" spans="1:7" ht="13.5" thickBot="1" x14ac:dyDescent="0.25">
      <c r="A90" s="298" t="s">
        <v>417</v>
      </c>
      <c r="B90" s="299"/>
      <c r="C90" s="300">
        <f>$D$30/2</f>
        <v>8.0105000000000004</v>
      </c>
      <c r="D90" s="301">
        <v>120</v>
      </c>
      <c r="E90" s="302">
        <v>1</v>
      </c>
      <c r="F90" s="303">
        <f t="shared" si="0"/>
        <v>120</v>
      </c>
    </row>
    <row r="91" spans="1:7" x14ac:dyDescent="0.2">
      <c r="C91" s="273"/>
      <c r="D91" s="273"/>
      <c r="E91" s="213" t="s">
        <v>416</v>
      </c>
      <c r="F91" s="304">
        <f>SUM(F84:F90)</f>
        <v>240</v>
      </c>
    </row>
    <row r="92" spans="1:7" x14ac:dyDescent="0.2">
      <c r="A92" s="90" t="s">
        <v>415</v>
      </c>
      <c r="C92" s="221">
        <f>F91/18</f>
        <v>13.333333333333334</v>
      </c>
      <c r="D92" s="194" t="s">
        <v>406</v>
      </c>
    </row>
    <row r="93" spans="1:7" ht="13.5" customHeight="1" x14ac:dyDescent="0.2">
      <c r="A93" s="90" t="s">
        <v>414</v>
      </c>
      <c r="C93" s="221">
        <f>350*D31*D70</f>
        <v>116.8110034</v>
      </c>
      <c r="D93" s="194" t="s">
        <v>404</v>
      </c>
    </row>
    <row r="94" spans="1:7" x14ac:dyDescent="0.2">
      <c r="A94" s="90" t="s">
        <v>413</v>
      </c>
      <c r="C94" s="305">
        <f>IF(C92&lt;C93,C92,C93)</f>
        <v>13.333333333333334</v>
      </c>
      <c r="D94" s="194"/>
    </row>
    <row r="95" spans="1:7" x14ac:dyDescent="0.2">
      <c r="A95" s="221" t="str">
        <f>IF(C92&gt;C93,"(      )", "(  X  )")</f>
        <v>(  X  )</v>
      </c>
      <c r="B95" s="84" t="s">
        <v>412</v>
      </c>
    </row>
    <row r="96" spans="1:7" x14ac:dyDescent="0.2">
      <c r="A96" s="221" t="str">
        <f>IF(C92&lt;=C93,"(      )", "(  X  )")</f>
        <v>(      )</v>
      </c>
      <c r="B96" s="84" t="s">
        <v>411</v>
      </c>
    </row>
    <row r="97" spans="1:8" ht="7.5" customHeight="1" x14ac:dyDescent="0.2"/>
    <row r="98" spans="1:8" ht="15" x14ac:dyDescent="0.25">
      <c r="A98" s="93" t="s">
        <v>410</v>
      </c>
    </row>
    <row r="99" spans="1:8" x14ac:dyDescent="0.2">
      <c r="A99" s="90" t="s">
        <v>409</v>
      </c>
      <c r="C99" s="333">
        <v>0</v>
      </c>
    </row>
    <row r="100" spans="1:8" x14ac:dyDescent="0.2">
      <c r="A100" s="90" t="s">
        <v>408</v>
      </c>
      <c r="C100" s="333">
        <v>50</v>
      </c>
    </row>
    <row r="101" spans="1:8" x14ac:dyDescent="0.2">
      <c r="A101" s="84" t="s">
        <v>407</v>
      </c>
      <c r="C101" s="221">
        <f>D76+C94</f>
        <v>13.333333333333334</v>
      </c>
      <c r="D101" s="194" t="s">
        <v>406</v>
      </c>
    </row>
    <row r="102" spans="1:8" x14ac:dyDescent="0.2">
      <c r="A102" s="84" t="s">
        <v>405</v>
      </c>
      <c r="C102" s="221">
        <f>750*D31*D70</f>
        <v>250.309293</v>
      </c>
      <c r="D102" s="194" t="s">
        <v>404</v>
      </c>
    </row>
    <row r="103" spans="1:8" x14ac:dyDescent="0.2">
      <c r="A103" s="90" t="s">
        <v>403</v>
      </c>
      <c r="C103" s="305">
        <f>IF(C101&gt;C102,C102,C101)</f>
        <v>13.333333333333334</v>
      </c>
      <c r="E103" s="194"/>
    </row>
    <row r="104" spans="1:8" x14ac:dyDescent="0.2">
      <c r="A104" s="221" t="str">
        <f>IF(C101&gt;C102,"(      )", "(  X  )")</f>
        <v>(  X  )</v>
      </c>
      <c r="B104" s="84" t="s">
        <v>402</v>
      </c>
    </row>
    <row r="105" spans="1:8" x14ac:dyDescent="0.2">
      <c r="A105" s="221" t="str">
        <f>IF(C101&lt;=C102,"(      )", "(  X  )")</f>
        <v>(      )</v>
      </c>
      <c r="B105" s="84" t="s">
        <v>401</v>
      </c>
    </row>
    <row r="107" spans="1:8" x14ac:dyDescent="0.2">
      <c r="A107" s="84" t="s">
        <v>400</v>
      </c>
    </row>
    <row r="108" spans="1:8" x14ac:dyDescent="0.2">
      <c r="A108" s="84" t="s">
        <v>398</v>
      </c>
      <c r="E108" s="306">
        <f>(((1000*D31*D70)-(C103))/(1+D31))+C99</f>
        <v>270.48150486802859</v>
      </c>
      <c r="F108" s="194"/>
      <c r="H108" s="307"/>
    </row>
    <row r="109" spans="1:8" x14ac:dyDescent="0.2">
      <c r="A109" s="84" t="s">
        <v>397</v>
      </c>
      <c r="E109" s="308">
        <f>IF('[3]Dados entrada'!D13="Embarcação Tanque",E108*0.25,E108*0)</f>
        <v>0</v>
      </c>
    </row>
    <row r="110" spans="1:8" ht="14.25" x14ac:dyDescent="0.25">
      <c r="A110" s="84" t="s">
        <v>476</v>
      </c>
      <c r="C110" s="213" t="s">
        <v>477</v>
      </c>
      <c r="D110" s="309">
        <f>INT(E108-E109)</f>
        <v>270</v>
      </c>
    </row>
    <row r="111" spans="1:8" ht="14.25" x14ac:dyDescent="0.25">
      <c r="A111" s="84" t="s">
        <v>478</v>
      </c>
      <c r="C111" s="310" t="s">
        <v>477</v>
      </c>
      <c r="D111" s="311">
        <f>IF(D110&gt;=50,D110,50)</f>
        <v>270</v>
      </c>
    </row>
    <row r="112" spans="1:8" ht="14.25" x14ac:dyDescent="0.25">
      <c r="A112" s="221" t="str">
        <f>IF(D110&lt;50,"(      )", "(  X  )")</f>
        <v>(  X  )</v>
      </c>
      <c r="B112" s="84" t="s">
        <v>479</v>
      </c>
    </row>
    <row r="113" spans="1:9" x14ac:dyDescent="0.2">
      <c r="A113" s="221" t="str">
        <f>IF(D110&gt;=50,"(      )", "(  X  )")</f>
        <v>(      )</v>
      </c>
      <c r="B113" s="84" t="s">
        <v>396</v>
      </c>
      <c r="D113" s="281"/>
    </row>
    <row r="114" spans="1:9" x14ac:dyDescent="0.2">
      <c r="D114" s="281"/>
    </row>
    <row r="115" spans="1:9" x14ac:dyDescent="0.2">
      <c r="A115" s="84" t="s">
        <v>399</v>
      </c>
      <c r="D115" s="281"/>
    </row>
    <row r="116" spans="1:9" x14ac:dyDescent="0.2">
      <c r="A116" s="84" t="s">
        <v>398</v>
      </c>
      <c r="E116" s="308">
        <f>(((1000*D31*D70)-(C103))/(1+D31))+C100</f>
        <v>320.48150486802859</v>
      </c>
      <c r="F116" s="194"/>
      <c r="H116" s="307"/>
    </row>
    <row r="117" spans="1:9" x14ac:dyDescent="0.2">
      <c r="A117" s="84" t="s">
        <v>397</v>
      </c>
      <c r="E117" s="308">
        <f>IF('[3]Dados entrada'!D13="Embarcação Tanque",E116*0.25,E116*0)</f>
        <v>0</v>
      </c>
    </row>
    <row r="118" spans="1:9" ht="14.25" x14ac:dyDescent="0.25">
      <c r="A118" s="84" t="s">
        <v>480</v>
      </c>
      <c r="C118" s="213" t="s">
        <v>481</v>
      </c>
      <c r="D118" s="309">
        <f>INT(E116-E117)</f>
        <v>320</v>
      </c>
    </row>
    <row r="119" spans="1:9" ht="19.5" customHeight="1" x14ac:dyDescent="0.25">
      <c r="A119" s="84" t="s">
        <v>482</v>
      </c>
      <c r="C119" s="310" t="s">
        <v>481</v>
      </c>
      <c r="D119" s="311">
        <f>IF(D118&gt;=50,D118,50)</f>
        <v>320</v>
      </c>
      <c r="G119" s="496"/>
      <c r="H119" s="496"/>
      <c r="I119" s="496"/>
    </row>
    <row r="120" spans="1:9" ht="17.25" customHeight="1" x14ac:dyDescent="0.25">
      <c r="A120" s="221" t="str">
        <f>IF(D118&lt;50,"(      )", "(  X  )")</f>
        <v>(  X  )</v>
      </c>
      <c r="B120" s="84" t="s">
        <v>483</v>
      </c>
      <c r="G120" s="654"/>
      <c r="H120" s="654"/>
      <c r="I120" s="654"/>
    </row>
    <row r="121" spans="1:9" ht="15" customHeight="1" x14ac:dyDescent="0.2">
      <c r="A121" s="221" t="str">
        <f>IF(D118&gt;=50,"(      )", "(  X  )")</f>
        <v>(      )</v>
      </c>
      <c r="B121" s="84" t="s">
        <v>396</v>
      </c>
      <c r="D121" s="281"/>
      <c r="G121" s="498"/>
      <c r="H121" s="498"/>
      <c r="I121" s="498"/>
    </row>
    <row r="122" spans="1:9" ht="6" customHeight="1" x14ac:dyDescent="0.2">
      <c r="D122" s="281"/>
    </row>
    <row r="123" spans="1:9" ht="15" x14ac:dyDescent="0.25">
      <c r="A123" s="93" t="s">
        <v>395</v>
      </c>
    </row>
    <row r="124" spans="1:9" x14ac:dyDescent="0.2">
      <c r="A124" s="312" t="s">
        <v>394</v>
      </c>
      <c r="I124" s="313" t="str">
        <f>IF('[3]Dados entrada'!E54="X",(D70-D110/1000),"não se aplica")</f>
        <v>não se aplica</v>
      </c>
    </row>
    <row r="125" spans="1:9" x14ac:dyDescent="0.2">
      <c r="A125" s="312" t="s">
        <v>389</v>
      </c>
      <c r="I125" s="202"/>
    </row>
    <row r="126" spans="1:9" x14ac:dyDescent="0.2">
      <c r="A126" s="195" t="s">
        <v>393</v>
      </c>
      <c r="I126" s="313" t="str">
        <f>IF('[3]Dados entrada'!E54="","não se aplica",IF('[3]Dados entrada'!E54="X",'[3]Dados entrada'!G32))</f>
        <v>não se aplica</v>
      </c>
    </row>
    <row r="127" spans="1:9" x14ac:dyDescent="0.2">
      <c r="A127" s="312" t="s">
        <v>385</v>
      </c>
      <c r="G127" s="314">
        <v>0</v>
      </c>
      <c r="I127" s="202"/>
    </row>
    <row r="128" spans="1:9" x14ac:dyDescent="0.2">
      <c r="A128" s="312" t="s">
        <v>387</v>
      </c>
      <c r="E128" s="315"/>
      <c r="I128" s="313" t="str">
        <f>IF(G127=0,"não se aplica",IF('[3]Dados entrada'!D15="Área 2","não se aplica",IF('[3]Dados entrada'!D52="A",(D70-G127-0.03),IF('[3]Dados entrada'!D52="B",(D70-G127-0.03),IF('[3]Dados entrada'!D52="D",(D70-G127-0.03),IF('[3]Dados entrada'!D52="C",(D70-G127-0.05),IF('[3]Dados entrada'!D52="E",(D70-G127-0.05))))))))</f>
        <v>não se aplica</v>
      </c>
    </row>
    <row r="129" spans="1:9" x14ac:dyDescent="0.2">
      <c r="A129" s="195" t="s">
        <v>392</v>
      </c>
      <c r="E129" s="315"/>
      <c r="I129" s="316"/>
    </row>
    <row r="130" spans="1:9" x14ac:dyDescent="0.2">
      <c r="A130" s="90" t="s">
        <v>484</v>
      </c>
      <c r="I130" s="313" t="str">
        <f>IF(I124="não se aplica","não se aplica",MIN(I124,I126,I128))</f>
        <v>não se aplica</v>
      </c>
    </row>
    <row r="131" spans="1:9" ht="14.25" customHeight="1" x14ac:dyDescent="0.2">
      <c r="A131" s="90"/>
      <c r="I131" s="317"/>
    </row>
    <row r="132" spans="1:9" ht="14.25" x14ac:dyDescent="0.25">
      <c r="A132" s="254" t="s">
        <v>485</v>
      </c>
      <c r="C132" s="318" t="s">
        <v>477</v>
      </c>
      <c r="D132" s="319" t="str">
        <f>IF(I130&gt;I124,D111,(IF(D22="Área 2","--",ROUND((D70-I130)*1000,0))))</f>
        <v>--</v>
      </c>
      <c r="I132" s="202"/>
    </row>
    <row r="133" spans="1:9" x14ac:dyDescent="0.2">
      <c r="A133" s="254"/>
      <c r="C133" s="320"/>
      <c r="D133" s="321"/>
      <c r="I133" s="202"/>
    </row>
    <row r="134" spans="1:9" ht="15" x14ac:dyDescent="0.25">
      <c r="A134" s="93" t="s">
        <v>391</v>
      </c>
      <c r="I134" s="202"/>
    </row>
    <row r="135" spans="1:9" x14ac:dyDescent="0.2">
      <c r="A135" s="312" t="s">
        <v>390</v>
      </c>
      <c r="I135" s="313">
        <f>ROUND(NBL!D70-NBL!D119/1000,3)</f>
        <v>1.488</v>
      </c>
    </row>
    <row r="136" spans="1:9" x14ac:dyDescent="0.2">
      <c r="A136" s="312" t="s">
        <v>389</v>
      </c>
      <c r="I136" s="202"/>
    </row>
    <row r="137" spans="1:9" x14ac:dyDescent="0.2">
      <c r="A137" s="195" t="s">
        <v>388</v>
      </c>
      <c r="I137" s="313">
        <f>'Dados de Entrada'!C36</f>
        <v>1.5</v>
      </c>
    </row>
    <row r="138" spans="1:9" x14ac:dyDescent="0.2">
      <c r="A138" s="312" t="s">
        <v>387</v>
      </c>
      <c r="I138" s="202"/>
    </row>
    <row r="139" spans="1:9" x14ac:dyDescent="0.2">
      <c r="A139" s="114" t="s">
        <v>386</v>
      </c>
      <c r="E139" s="315"/>
      <c r="I139" s="313"/>
    </row>
    <row r="140" spans="1:9" x14ac:dyDescent="0.2">
      <c r="A140" s="312" t="s">
        <v>385</v>
      </c>
      <c r="G140" s="322">
        <f>G127</f>
        <v>0</v>
      </c>
    </row>
    <row r="141" spans="1:9" ht="15" customHeight="1" x14ac:dyDescent="0.2">
      <c r="A141" s="312" t="s">
        <v>384</v>
      </c>
    </row>
    <row r="142" spans="1:9" x14ac:dyDescent="0.2">
      <c r="A142" s="195" t="s">
        <v>383</v>
      </c>
      <c r="I142" s="313"/>
    </row>
    <row r="144" spans="1:9" x14ac:dyDescent="0.2">
      <c r="A144" s="90" t="s">
        <v>486</v>
      </c>
      <c r="I144" s="313">
        <f>IF(I135="não se aplica","não se aplica",MIN(I135,I137,I139,I142))</f>
        <v>1.488</v>
      </c>
    </row>
    <row r="145" spans="1:12" ht="14.25" customHeight="1" x14ac:dyDescent="0.2">
      <c r="A145" s="90"/>
      <c r="I145" s="97"/>
    </row>
    <row r="146" spans="1:12" ht="14.25" x14ac:dyDescent="0.25">
      <c r="A146" s="254" t="s">
        <v>487</v>
      </c>
      <c r="C146" s="318" t="s">
        <v>481</v>
      </c>
      <c r="D146" s="319">
        <f>IF(I144&gt;I135,D119,(IF(D22="ÁREA 1","--",ROUND((D70-I144)*1000,0))))</f>
        <v>320</v>
      </c>
    </row>
    <row r="147" spans="1:12" ht="12.75" customHeight="1" x14ac:dyDescent="0.2">
      <c r="A147" s="254"/>
      <c r="C147" s="320"/>
      <c r="D147" s="321"/>
      <c r="J147" s="323"/>
    </row>
    <row r="148" spans="1:12" ht="15" x14ac:dyDescent="0.25">
      <c r="A148" s="93" t="s">
        <v>382</v>
      </c>
      <c r="J148" s="323"/>
    </row>
    <row r="149" spans="1:12" ht="15" customHeight="1" x14ac:dyDescent="0.25">
      <c r="A149" s="93"/>
      <c r="J149" s="323"/>
    </row>
    <row r="150" spans="1:12" ht="12" customHeight="1" x14ac:dyDescent="0.25">
      <c r="A150" s="93"/>
      <c r="B150" s="324"/>
      <c r="J150" s="323"/>
    </row>
    <row r="151" spans="1:12" ht="15" customHeight="1" x14ac:dyDescent="0.25">
      <c r="A151" s="93"/>
      <c r="J151" s="323"/>
    </row>
    <row r="152" spans="1:12" ht="15" customHeight="1" x14ac:dyDescent="0.25">
      <c r="A152" s="93"/>
    </row>
    <row r="153" spans="1:12" ht="15" customHeight="1" x14ac:dyDescent="0.2">
      <c r="A153" s="90"/>
    </row>
    <row r="154" spans="1:12" ht="15" x14ac:dyDescent="0.25">
      <c r="A154" s="93" t="s">
        <v>381</v>
      </c>
    </row>
    <row r="155" spans="1:12" ht="15" customHeight="1" x14ac:dyDescent="0.2">
      <c r="A155" s="84" t="s">
        <v>380</v>
      </c>
    </row>
    <row r="156" spans="1:12" ht="15" customHeight="1" x14ac:dyDescent="0.2">
      <c r="A156" s="90" t="s">
        <v>379</v>
      </c>
    </row>
    <row r="157" spans="1:12" ht="15" customHeight="1" x14ac:dyDescent="0.3">
      <c r="A157" s="84" t="s">
        <v>378</v>
      </c>
      <c r="G157" s="325" t="s">
        <v>376</v>
      </c>
      <c r="H157" s="84" t="s">
        <v>188</v>
      </c>
      <c r="J157" s="94"/>
      <c r="K157" s="94"/>
      <c r="L157" s="94"/>
    </row>
    <row r="158" spans="1:12" ht="15" customHeight="1" x14ac:dyDescent="0.2">
      <c r="A158" s="90" t="s">
        <v>377</v>
      </c>
      <c r="B158" s="325" t="s">
        <v>376</v>
      </c>
      <c r="C158" s="84" t="s">
        <v>188</v>
      </c>
    </row>
    <row r="159" spans="1:12" ht="15" customHeight="1" x14ac:dyDescent="0.2"/>
    <row r="161" spans="1:17" ht="14.25" customHeight="1" x14ac:dyDescent="0.3">
      <c r="J161" s="94"/>
      <c r="K161" s="94"/>
      <c r="L161" s="94"/>
      <c r="M161" s="94"/>
      <c r="N161" s="94"/>
      <c r="O161" s="94"/>
      <c r="P161" s="94"/>
      <c r="Q161" s="94"/>
    </row>
    <row r="162" spans="1:17" ht="19.5" customHeight="1" x14ac:dyDescent="0.35">
      <c r="B162" s="326" t="s">
        <v>488</v>
      </c>
      <c r="C162" s="327" t="str">
        <f>D132</f>
        <v>--</v>
      </c>
      <c r="D162" s="328"/>
      <c r="J162" s="88"/>
      <c r="K162" s="88"/>
      <c r="L162" s="88"/>
      <c r="M162" s="88"/>
      <c r="N162" s="88"/>
      <c r="O162" s="88"/>
      <c r="P162" s="88"/>
      <c r="Q162" s="88"/>
    </row>
    <row r="163" spans="1:17" ht="18.75" x14ac:dyDescent="0.35">
      <c r="B163" s="329" t="s">
        <v>489</v>
      </c>
      <c r="C163" s="330">
        <f>D146</f>
        <v>320</v>
      </c>
      <c r="D163" s="328"/>
    </row>
    <row r="164" spans="1:17" ht="15" x14ac:dyDescent="0.25">
      <c r="A164" s="93"/>
    </row>
    <row r="165" spans="1:17" ht="15" x14ac:dyDescent="0.25">
      <c r="A165" s="93" t="s">
        <v>375</v>
      </c>
    </row>
    <row r="166" spans="1:17" ht="13.5" customHeight="1" x14ac:dyDescent="0.2">
      <c r="A166" s="659" t="s">
        <v>374</v>
      </c>
      <c r="B166" s="659"/>
      <c r="C166" s="659"/>
      <c r="D166" s="660"/>
      <c r="E166" s="331">
        <v>25440</v>
      </c>
      <c r="F166" s="195" t="s">
        <v>373</v>
      </c>
    </row>
    <row r="167" spans="1:17" ht="9.75" customHeight="1" x14ac:dyDescent="0.2"/>
    <row r="169" spans="1:17" ht="15" customHeight="1" x14ac:dyDescent="0.3">
      <c r="A169" s="655">
        <f>'Dados de Entrada'!C70</f>
        <v>46062</v>
      </c>
      <c r="B169" s="655"/>
      <c r="C169" s="655"/>
      <c r="D169" s="655"/>
      <c r="E169" s="655"/>
      <c r="F169" s="655"/>
      <c r="G169" s="655"/>
      <c r="J169" s="94"/>
      <c r="K169" s="94"/>
      <c r="L169" s="94"/>
    </row>
    <row r="170" spans="1:17" ht="14.25" customHeight="1" x14ac:dyDescent="0.2">
      <c r="A170" s="194"/>
    </row>
    <row r="172" spans="1:17" ht="17.25" x14ac:dyDescent="0.3">
      <c r="J172" s="94"/>
      <c r="K172" s="94"/>
      <c r="L172" s="94"/>
    </row>
    <row r="177" spans="10:12" ht="17.25" x14ac:dyDescent="0.3">
      <c r="J177" s="94"/>
      <c r="K177" s="94"/>
      <c r="L177" s="94"/>
    </row>
    <row r="178" spans="10:12" ht="13.5" customHeight="1" x14ac:dyDescent="0.2">
      <c r="J178" s="88"/>
      <c r="K178" s="88"/>
      <c r="L178" s="88"/>
    </row>
    <row r="181" spans="10:12" ht="17.25" x14ac:dyDescent="0.3">
      <c r="J181" s="94"/>
      <c r="K181" s="94"/>
      <c r="L181" s="94"/>
    </row>
    <row r="182" spans="10:12" ht="13.5" customHeight="1" x14ac:dyDescent="0.2">
      <c r="J182" s="88"/>
      <c r="K182" s="88"/>
      <c r="L182" s="88"/>
    </row>
  </sheetData>
  <mergeCells count="21">
    <mergeCell ref="I3:J3"/>
    <mergeCell ref="C8:E8"/>
    <mergeCell ref="G120:I120"/>
    <mergeCell ref="G121:I121"/>
    <mergeCell ref="A169:G169"/>
    <mergeCell ref="H15:I15"/>
    <mergeCell ref="G119:I119"/>
    <mergeCell ref="G66:I66"/>
    <mergeCell ref="F29:I36"/>
    <mergeCell ref="A166:D166"/>
    <mergeCell ref="C15:E15"/>
    <mergeCell ref="C14:E14"/>
    <mergeCell ref="C16:E16"/>
    <mergeCell ref="C12:I12"/>
    <mergeCell ref="C13:I13"/>
    <mergeCell ref="H14:I14"/>
    <mergeCell ref="F8:H8"/>
    <mergeCell ref="C5:H6"/>
    <mergeCell ref="C4:H4"/>
    <mergeCell ref="B1:H2"/>
    <mergeCell ref="C3:D3"/>
  </mergeCells>
  <printOptions horizontalCentered="1"/>
  <pageMargins left="0.78740157480314965" right="0.78740157480314965" top="0.98425196850393704" bottom="0.98425196850393704" header="0.51181102362204722" footer="0.51181102362204722"/>
  <pageSetup paperSize="9" scale="87" orientation="portrait" horizontalDpi="300" verticalDpi="300" r:id="rId1"/>
  <headerFooter alignWithMargins="0">
    <oddFooter>&amp;R&amp;P / &amp;N</oddFooter>
  </headerFooter>
  <rowBreaks count="2" manualBreakCount="2">
    <brk id="59" max="8" man="1"/>
    <brk id="97" max="8" man="1"/>
  </rowBreaks>
  <drawing r:id="rId2"/>
  <legacyDrawing r:id="rId3"/>
  <oleObjects>
    <mc:AlternateContent xmlns:mc="http://schemas.openxmlformats.org/markup-compatibility/2006">
      <mc:Choice Requires="x14">
        <oleObject progId="Equation.3" shapeId="10242" r:id="rId4">
          <objectPr defaultSize="0" autoPict="0" r:id="rId5">
            <anchor moveWithCells="1">
              <from>
                <xdr:col>0</xdr:col>
                <xdr:colOff>28575</xdr:colOff>
                <xdr:row>148</xdr:row>
                <xdr:rowOff>104775</xdr:rowOff>
              </from>
              <to>
                <xdr:col>1</xdr:col>
                <xdr:colOff>161925</xdr:colOff>
                <xdr:row>150</xdr:row>
                <xdr:rowOff>123825</xdr:rowOff>
              </to>
            </anchor>
          </objectPr>
        </oleObject>
      </mc:Choice>
      <mc:Fallback>
        <oleObject progId="Equation.3" shapeId="10242" r:id="rId4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O177"/>
  <sheetViews>
    <sheetView showGridLines="0" view="pageBreakPreview" topLeftCell="A60" zoomScaleSheetLayoutView="100" workbookViewId="0">
      <selection activeCell="H67" sqref="H67:K70"/>
    </sheetView>
  </sheetViews>
  <sheetFormatPr defaultColWidth="2.5703125" defaultRowHeight="9.9499999999999993" customHeight="1" x14ac:dyDescent="0.2"/>
  <cols>
    <col min="1" max="1" width="1.85546875" style="25" customWidth="1"/>
    <col min="2" max="23" width="3.85546875" style="25" customWidth="1"/>
    <col min="24" max="27" width="3.5703125" style="25" customWidth="1"/>
    <col min="28" max="28" width="1.85546875" style="25" customWidth="1"/>
    <col min="29" max="30" width="2.5703125" style="25"/>
    <col min="31" max="31" width="7.42578125" style="25" customWidth="1"/>
    <col min="32" max="32" width="7" style="25" customWidth="1"/>
    <col min="33" max="43" width="2.5703125" style="25"/>
    <col min="44" max="44" width="0.85546875" style="25" customWidth="1"/>
    <col min="45" max="243" width="2.5703125" style="25"/>
    <col min="244" max="244" width="1.42578125" style="25" customWidth="1"/>
    <col min="245" max="245" width="1.140625" style="25" customWidth="1"/>
    <col min="246" max="246" width="1.5703125" style="25" customWidth="1"/>
    <col min="247" max="248" width="2.5703125" style="25"/>
    <col min="249" max="249" width="2.140625" style="25" customWidth="1"/>
    <col min="250" max="255" width="2.5703125" style="25"/>
    <col min="256" max="256" width="3.42578125" style="25" customWidth="1"/>
    <col min="257" max="263" width="2.5703125" style="25"/>
    <col min="264" max="264" width="2.5703125" style="25" customWidth="1"/>
    <col min="265" max="274" width="2.5703125" style="25"/>
    <col min="275" max="275" width="3" style="25" customWidth="1"/>
    <col min="276" max="277" width="2.5703125" style="25"/>
    <col min="278" max="278" width="2.140625" style="25" customWidth="1"/>
    <col min="279" max="279" width="4" style="25" customWidth="1"/>
    <col min="280" max="281" width="2.5703125" style="25"/>
    <col min="282" max="282" width="2.42578125" style="25" customWidth="1"/>
    <col min="283" max="284" width="0.5703125" style="25" customWidth="1"/>
    <col min="285" max="286" width="2.5703125" style="25"/>
    <col min="287" max="287" width="7.42578125" style="25" customWidth="1"/>
    <col min="288" max="288" width="7" style="25" customWidth="1"/>
    <col min="289" max="299" width="2.5703125" style="25"/>
    <col min="300" max="300" width="0.85546875" style="25" customWidth="1"/>
    <col min="301" max="499" width="2.5703125" style="25"/>
    <col min="500" max="500" width="1.42578125" style="25" customWidth="1"/>
    <col min="501" max="501" width="1.140625" style="25" customWidth="1"/>
    <col min="502" max="502" width="1.5703125" style="25" customWidth="1"/>
    <col min="503" max="504" width="2.5703125" style="25"/>
    <col min="505" max="505" width="2.140625" style="25" customWidth="1"/>
    <col min="506" max="511" width="2.5703125" style="25"/>
    <col min="512" max="512" width="3.42578125" style="25" customWidth="1"/>
    <col min="513" max="519" width="2.5703125" style="25"/>
    <col min="520" max="520" width="2.5703125" style="25" customWidth="1"/>
    <col min="521" max="530" width="2.5703125" style="25"/>
    <col min="531" max="531" width="3" style="25" customWidth="1"/>
    <col min="532" max="533" width="2.5703125" style="25"/>
    <col min="534" max="534" width="2.140625" style="25" customWidth="1"/>
    <col min="535" max="535" width="4" style="25" customWidth="1"/>
    <col min="536" max="537" width="2.5703125" style="25"/>
    <col min="538" max="538" width="2.42578125" style="25" customWidth="1"/>
    <col min="539" max="540" width="0.5703125" style="25" customWidth="1"/>
    <col min="541" max="542" width="2.5703125" style="25"/>
    <col min="543" max="543" width="7.42578125" style="25" customWidth="1"/>
    <col min="544" max="544" width="7" style="25" customWidth="1"/>
    <col min="545" max="555" width="2.5703125" style="25"/>
    <col min="556" max="556" width="0.85546875" style="25" customWidth="1"/>
    <col min="557" max="755" width="2.5703125" style="25"/>
    <col min="756" max="756" width="1.42578125" style="25" customWidth="1"/>
    <col min="757" max="757" width="1.140625" style="25" customWidth="1"/>
    <col min="758" max="758" width="1.5703125" style="25" customWidth="1"/>
    <col min="759" max="760" width="2.5703125" style="25"/>
    <col min="761" max="761" width="2.140625" style="25" customWidth="1"/>
    <col min="762" max="767" width="2.5703125" style="25"/>
    <col min="768" max="768" width="3.42578125" style="25" customWidth="1"/>
    <col min="769" max="775" width="2.5703125" style="25"/>
    <col min="776" max="776" width="2.5703125" style="25" customWidth="1"/>
    <col min="777" max="786" width="2.5703125" style="25"/>
    <col min="787" max="787" width="3" style="25" customWidth="1"/>
    <col min="788" max="789" width="2.5703125" style="25"/>
    <col min="790" max="790" width="2.140625" style="25" customWidth="1"/>
    <col min="791" max="791" width="4" style="25" customWidth="1"/>
    <col min="792" max="793" width="2.5703125" style="25"/>
    <col min="794" max="794" width="2.42578125" style="25" customWidth="1"/>
    <col min="795" max="796" width="0.5703125" style="25" customWidth="1"/>
    <col min="797" max="798" width="2.5703125" style="25"/>
    <col min="799" max="799" width="7.42578125" style="25" customWidth="1"/>
    <col min="800" max="800" width="7" style="25" customWidth="1"/>
    <col min="801" max="811" width="2.5703125" style="25"/>
    <col min="812" max="812" width="0.85546875" style="25" customWidth="1"/>
    <col min="813" max="1011" width="2.5703125" style="25"/>
    <col min="1012" max="1012" width="1.42578125" style="25" customWidth="1"/>
    <col min="1013" max="1013" width="1.140625" style="25" customWidth="1"/>
    <col min="1014" max="1014" width="1.5703125" style="25" customWidth="1"/>
    <col min="1015" max="1016" width="2.5703125" style="25"/>
    <col min="1017" max="1017" width="2.140625" style="25" customWidth="1"/>
    <col min="1018" max="1023" width="2.5703125" style="25"/>
    <col min="1024" max="1024" width="3.42578125" style="25" customWidth="1"/>
    <col min="1025" max="1031" width="2.5703125" style="25"/>
    <col min="1032" max="1032" width="2.5703125" style="25" customWidth="1"/>
    <col min="1033" max="1042" width="2.5703125" style="25"/>
    <col min="1043" max="1043" width="3" style="25" customWidth="1"/>
    <col min="1044" max="1045" width="2.5703125" style="25"/>
    <col min="1046" max="1046" width="2.140625" style="25" customWidth="1"/>
    <col min="1047" max="1047" width="4" style="25" customWidth="1"/>
    <col min="1048" max="1049" width="2.5703125" style="25"/>
    <col min="1050" max="1050" width="2.42578125" style="25" customWidth="1"/>
    <col min="1051" max="1052" width="0.5703125" style="25" customWidth="1"/>
    <col min="1053" max="1054" width="2.5703125" style="25"/>
    <col min="1055" max="1055" width="7.42578125" style="25" customWidth="1"/>
    <col min="1056" max="1056" width="7" style="25" customWidth="1"/>
    <col min="1057" max="1067" width="2.5703125" style="25"/>
    <col min="1068" max="1068" width="0.85546875" style="25" customWidth="1"/>
    <col min="1069" max="1267" width="2.5703125" style="25"/>
    <col min="1268" max="1268" width="1.42578125" style="25" customWidth="1"/>
    <col min="1269" max="1269" width="1.140625" style="25" customWidth="1"/>
    <col min="1270" max="1270" width="1.5703125" style="25" customWidth="1"/>
    <col min="1271" max="1272" width="2.5703125" style="25"/>
    <col min="1273" max="1273" width="2.140625" style="25" customWidth="1"/>
    <col min="1274" max="1279" width="2.5703125" style="25"/>
    <col min="1280" max="1280" width="3.42578125" style="25" customWidth="1"/>
    <col min="1281" max="1287" width="2.5703125" style="25"/>
    <col min="1288" max="1288" width="2.5703125" style="25" customWidth="1"/>
    <col min="1289" max="1298" width="2.5703125" style="25"/>
    <col min="1299" max="1299" width="3" style="25" customWidth="1"/>
    <col min="1300" max="1301" width="2.5703125" style="25"/>
    <col min="1302" max="1302" width="2.140625" style="25" customWidth="1"/>
    <col min="1303" max="1303" width="4" style="25" customWidth="1"/>
    <col min="1304" max="1305" width="2.5703125" style="25"/>
    <col min="1306" max="1306" width="2.42578125" style="25" customWidth="1"/>
    <col min="1307" max="1308" width="0.5703125" style="25" customWidth="1"/>
    <col min="1309" max="1310" width="2.5703125" style="25"/>
    <col min="1311" max="1311" width="7.42578125" style="25" customWidth="1"/>
    <col min="1312" max="1312" width="7" style="25" customWidth="1"/>
    <col min="1313" max="1323" width="2.5703125" style="25"/>
    <col min="1324" max="1324" width="0.85546875" style="25" customWidth="1"/>
    <col min="1325" max="1523" width="2.5703125" style="25"/>
    <col min="1524" max="1524" width="1.42578125" style="25" customWidth="1"/>
    <col min="1525" max="1525" width="1.140625" style="25" customWidth="1"/>
    <col min="1526" max="1526" width="1.5703125" style="25" customWidth="1"/>
    <col min="1527" max="1528" width="2.5703125" style="25"/>
    <col min="1529" max="1529" width="2.140625" style="25" customWidth="1"/>
    <col min="1530" max="1535" width="2.5703125" style="25"/>
    <col min="1536" max="1536" width="3.42578125" style="25" customWidth="1"/>
    <col min="1537" max="1543" width="2.5703125" style="25"/>
    <col min="1544" max="1544" width="2.5703125" style="25" customWidth="1"/>
    <col min="1545" max="1554" width="2.5703125" style="25"/>
    <col min="1555" max="1555" width="3" style="25" customWidth="1"/>
    <col min="1556" max="1557" width="2.5703125" style="25"/>
    <col min="1558" max="1558" width="2.140625" style="25" customWidth="1"/>
    <col min="1559" max="1559" width="4" style="25" customWidth="1"/>
    <col min="1560" max="1561" width="2.5703125" style="25"/>
    <col min="1562" max="1562" width="2.42578125" style="25" customWidth="1"/>
    <col min="1563" max="1564" width="0.5703125" style="25" customWidth="1"/>
    <col min="1565" max="1566" width="2.5703125" style="25"/>
    <col min="1567" max="1567" width="7.42578125" style="25" customWidth="1"/>
    <col min="1568" max="1568" width="7" style="25" customWidth="1"/>
    <col min="1569" max="1579" width="2.5703125" style="25"/>
    <col min="1580" max="1580" width="0.85546875" style="25" customWidth="1"/>
    <col min="1581" max="1779" width="2.5703125" style="25"/>
    <col min="1780" max="1780" width="1.42578125" style="25" customWidth="1"/>
    <col min="1781" max="1781" width="1.140625" style="25" customWidth="1"/>
    <col min="1782" max="1782" width="1.5703125" style="25" customWidth="1"/>
    <col min="1783" max="1784" width="2.5703125" style="25"/>
    <col min="1785" max="1785" width="2.140625" style="25" customWidth="1"/>
    <col min="1786" max="1791" width="2.5703125" style="25"/>
    <col min="1792" max="1792" width="3.42578125" style="25" customWidth="1"/>
    <col min="1793" max="1799" width="2.5703125" style="25"/>
    <col min="1800" max="1800" width="2.5703125" style="25" customWidth="1"/>
    <col min="1801" max="1810" width="2.5703125" style="25"/>
    <col min="1811" max="1811" width="3" style="25" customWidth="1"/>
    <col min="1812" max="1813" width="2.5703125" style="25"/>
    <col min="1814" max="1814" width="2.140625" style="25" customWidth="1"/>
    <col min="1815" max="1815" width="4" style="25" customWidth="1"/>
    <col min="1816" max="1817" width="2.5703125" style="25"/>
    <col min="1818" max="1818" width="2.42578125" style="25" customWidth="1"/>
    <col min="1819" max="1820" width="0.5703125" style="25" customWidth="1"/>
    <col min="1821" max="1822" width="2.5703125" style="25"/>
    <col min="1823" max="1823" width="7.42578125" style="25" customWidth="1"/>
    <col min="1824" max="1824" width="7" style="25" customWidth="1"/>
    <col min="1825" max="1835" width="2.5703125" style="25"/>
    <col min="1836" max="1836" width="0.85546875" style="25" customWidth="1"/>
    <col min="1837" max="2035" width="2.5703125" style="25"/>
    <col min="2036" max="2036" width="1.42578125" style="25" customWidth="1"/>
    <col min="2037" max="2037" width="1.140625" style="25" customWidth="1"/>
    <col min="2038" max="2038" width="1.5703125" style="25" customWidth="1"/>
    <col min="2039" max="2040" width="2.5703125" style="25"/>
    <col min="2041" max="2041" width="2.140625" style="25" customWidth="1"/>
    <col min="2042" max="2047" width="2.5703125" style="25"/>
    <col min="2048" max="2048" width="3.42578125" style="25" customWidth="1"/>
    <col min="2049" max="2055" width="2.5703125" style="25"/>
    <col min="2056" max="2056" width="2.5703125" style="25" customWidth="1"/>
    <col min="2057" max="2066" width="2.5703125" style="25"/>
    <col min="2067" max="2067" width="3" style="25" customWidth="1"/>
    <col min="2068" max="2069" width="2.5703125" style="25"/>
    <col min="2070" max="2070" width="2.140625" style="25" customWidth="1"/>
    <col min="2071" max="2071" width="4" style="25" customWidth="1"/>
    <col min="2072" max="2073" width="2.5703125" style="25"/>
    <col min="2074" max="2074" width="2.42578125" style="25" customWidth="1"/>
    <col min="2075" max="2076" width="0.5703125" style="25" customWidth="1"/>
    <col min="2077" max="2078" width="2.5703125" style="25"/>
    <col min="2079" max="2079" width="7.42578125" style="25" customWidth="1"/>
    <col min="2080" max="2080" width="7" style="25" customWidth="1"/>
    <col min="2081" max="2091" width="2.5703125" style="25"/>
    <col min="2092" max="2092" width="0.85546875" style="25" customWidth="1"/>
    <col min="2093" max="2291" width="2.5703125" style="25"/>
    <col min="2292" max="2292" width="1.42578125" style="25" customWidth="1"/>
    <col min="2293" max="2293" width="1.140625" style="25" customWidth="1"/>
    <col min="2294" max="2294" width="1.5703125" style="25" customWidth="1"/>
    <col min="2295" max="2296" width="2.5703125" style="25"/>
    <col min="2297" max="2297" width="2.140625" style="25" customWidth="1"/>
    <col min="2298" max="2303" width="2.5703125" style="25"/>
    <col min="2304" max="2304" width="3.42578125" style="25" customWidth="1"/>
    <col min="2305" max="2311" width="2.5703125" style="25"/>
    <col min="2312" max="2312" width="2.5703125" style="25" customWidth="1"/>
    <col min="2313" max="2322" width="2.5703125" style="25"/>
    <col min="2323" max="2323" width="3" style="25" customWidth="1"/>
    <col min="2324" max="2325" width="2.5703125" style="25"/>
    <col min="2326" max="2326" width="2.140625" style="25" customWidth="1"/>
    <col min="2327" max="2327" width="4" style="25" customWidth="1"/>
    <col min="2328" max="2329" width="2.5703125" style="25"/>
    <col min="2330" max="2330" width="2.42578125" style="25" customWidth="1"/>
    <col min="2331" max="2332" width="0.5703125" style="25" customWidth="1"/>
    <col min="2333" max="2334" width="2.5703125" style="25"/>
    <col min="2335" max="2335" width="7.42578125" style="25" customWidth="1"/>
    <col min="2336" max="2336" width="7" style="25" customWidth="1"/>
    <col min="2337" max="2347" width="2.5703125" style="25"/>
    <col min="2348" max="2348" width="0.85546875" style="25" customWidth="1"/>
    <col min="2349" max="2547" width="2.5703125" style="25"/>
    <col min="2548" max="2548" width="1.42578125" style="25" customWidth="1"/>
    <col min="2549" max="2549" width="1.140625" style="25" customWidth="1"/>
    <col min="2550" max="2550" width="1.5703125" style="25" customWidth="1"/>
    <col min="2551" max="2552" width="2.5703125" style="25"/>
    <col min="2553" max="2553" width="2.140625" style="25" customWidth="1"/>
    <col min="2554" max="2559" width="2.5703125" style="25"/>
    <col min="2560" max="2560" width="3.42578125" style="25" customWidth="1"/>
    <col min="2561" max="2567" width="2.5703125" style="25"/>
    <col min="2568" max="2568" width="2.5703125" style="25" customWidth="1"/>
    <col min="2569" max="2578" width="2.5703125" style="25"/>
    <col min="2579" max="2579" width="3" style="25" customWidth="1"/>
    <col min="2580" max="2581" width="2.5703125" style="25"/>
    <col min="2582" max="2582" width="2.140625" style="25" customWidth="1"/>
    <col min="2583" max="2583" width="4" style="25" customWidth="1"/>
    <col min="2584" max="2585" width="2.5703125" style="25"/>
    <col min="2586" max="2586" width="2.42578125" style="25" customWidth="1"/>
    <col min="2587" max="2588" width="0.5703125" style="25" customWidth="1"/>
    <col min="2589" max="2590" width="2.5703125" style="25"/>
    <col min="2591" max="2591" width="7.42578125" style="25" customWidth="1"/>
    <col min="2592" max="2592" width="7" style="25" customWidth="1"/>
    <col min="2593" max="2603" width="2.5703125" style="25"/>
    <col min="2604" max="2604" width="0.85546875" style="25" customWidth="1"/>
    <col min="2605" max="2803" width="2.5703125" style="25"/>
    <col min="2804" max="2804" width="1.42578125" style="25" customWidth="1"/>
    <col min="2805" max="2805" width="1.140625" style="25" customWidth="1"/>
    <col min="2806" max="2806" width="1.5703125" style="25" customWidth="1"/>
    <col min="2807" max="2808" width="2.5703125" style="25"/>
    <col min="2809" max="2809" width="2.140625" style="25" customWidth="1"/>
    <col min="2810" max="2815" width="2.5703125" style="25"/>
    <col min="2816" max="2816" width="3.42578125" style="25" customWidth="1"/>
    <col min="2817" max="2823" width="2.5703125" style="25"/>
    <col min="2824" max="2824" width="2.5703125" style="25" customWidth="1"/>
    <col min="2825" max="2834" width="2.5703125" style="25"/>
    <col min="2835" max="2835" width="3" style="25" customWidth="1"/>
    <col min="2836" max="2837" width="2.5703125" style="25"/>
    <col min="2838" max="2838" width="2.140625" style="25" customWidth="1"/>
    <col min="2839" max="2839" width="4" style="25" customWidth="1"/>
    <col min="2840" max="2841" width="2.5703125" style="25"/>
    <col min="2842" max="2842" width="2.42578125" style="25" customWidth="1"/>
    <col min="2843" max="2844" width="0.5703125" style="25" customWidth="1"/>
    <col min="2845" max="2846" width="2.5703125" style="25"/>
    <col min="2847" max="2847" width="7.42578125" style="25" customWidth="1"/>
    <col min="2848" max="2848" width="7" style="25" customWidth="1"/>
    <col min="2849" max="2859" width="2.5703125" style="25"/>
    <col min="2860" max="2860" width="0.85546875" style="25" customWidth="1"/>
    <col min="2861" max="3059" width="2.5703125" style="25"/>
    <col min="3060" max="3060" width="1.42578125" style="25" customWidth="1"/>
    <col min="3061" max="3061" width="1.140625" style="25" customWidth="1"/>
    <col min="3062" max="3062" width="1.5703125" style="25" customWidth="1"/>
    <col min="3063" max="3064" width="2.5703125" style="25"/>
    <col min="3065" max="3065" width="2.140625" style="25" customWidth="1"/>
    <col min="3066" max="3071" width="2.5703125" style="25"/>
    <col min="3072" max="3072" width="3.42578125" style="25" customWidth="1"/>
    <col min="3073" max="3079" width="2.5703125" style="25"/>
    <col min="3080" max="3080" width="2.5703125" style="25" customWidth="1"/>
    <col min="3081" max="3090" width="2.5703125" style="25"/>
    <col min="3091" max="3091" width="3" style="25" customWidth="1"/>
    <col min="3092" max="3093" width="2.5703125" style="25"/>
    <col min="3094" max="3094" width="2.140625" style="25" customWidth="1"/>
    <col min="3095" max="3095" width="4" style="25" customWidth="1"/>
    <col min="3096" max="3097" width="2.5703125" style="25"/>
    <col min="3098" max="3098" width="2.42578125" style="25" customWidth="1"/>
    <col min="3099" max="3100" width="0.5703125" style="25" customWidth="1"/>
    <col min="3101" max="3102" width="2.5703125" style="25"/>
    <col min="3103" max="3103" width="7.42578125" style="25" customWidth="1"/>
    <col min="3104" max="3104" width="7" style="25" customWidth="1"/>
    <col min="3105" max="3115" width="2.5703125" style="25"/>
    <col min="3116" max="3116" width="0.85546875" style="25" customWidth="1"/>
    <col min="3117" max="3315" width="2.5703125" style="25"/>
    <col min="3316" max="3316" width="1.42578125" style="25" customWidth="1"/>
    <col min="3317" max="3317" width="1.140625" style="25" customWidth="1"/>
    <col min="3318" max="3318" width="1.5703125" style="25" customWidth="1"/>
    <col min="3319" max="3320" width="2.5703125" style="25"/>
    <col min="3321" max="3321" width="2.140625" style="25" customWidth="1"/>
    <col min="3322" max="3327" width="2.5703125" style="25"/>
    <col min="3328" max="3328" width="3.42578125" style="25" customWidth="1"/>
    <col min="3329" max="3335" width="2.5703125" style="25"/>
    <col min="3336" max="3336" width="2.5703125" style="25" customWidth="1"/>
    <col min="3337" max="3346" width="2.5703125" style="25"/>
    <col min="3347" max="3347" width="3" style="25" customWidth="1"/>
    <col min="3348" max="3349" width="2.5703125" style="25"/>
    <col min="3350" max="3350" width="2.140625" style="25" customWidth="1"/>
    <col min="3351" max="3351" width="4" style="25" customWidth="1"/>
    <col min="3352" max="3353" width="2.5703125" style="25"/>
    <col min="3354" max="3354" width="2.42578125" style="25" customWidth="1"/>
    <col min="3355" max="3356" width="0.5703125" style="25" customWidth="1"/>
    <col min="3357" max="3358" width="2.5703125" style="25"/>
    <col min="3359" max="3359" width="7.42578125" style="25" customWidth="1"/>
    <col min="3360" max="3360" width="7" style="25" customWidth="1"/>
    <col min="3361" max="3371" width="2.5703125" style="25"/>
    <col min="3372" max="3372" width="0.85546875" style="25" customWidth="1"/>
    <col min="3373" max="3571" width="2.5703125" style="25"/>
    <col min="3572" max="3572" width="1.42578125" style="25" customWidth="1"/>
    <col min="3573" max="3573" width="1.140625" style="25" customWidth="1"/>
    <col min="3574" max="3574" width="1.5703125" style="25" customWidth="1"/>
    <col min="3575" max="3576" width="2.5703125" style="25"/>
    <col min="3577" max="3577" width="2.140625" style="25" customWidth="1"/>
    <col min="3578" max="3583" width="2.5703125" style="25"/>
    <col min="3584" max="3584" width="3.42578125" style="25" customWidth="1"/>
    <col min="3585" max="3591" width="2.5703125" style="25"/>
    <col min="3592" max="3592" width="2.5703125" style="25" customWidth="1"/>
    <col min="3593" max="3602" width="2.5703125" style="25"/>
    <col min="3603" max="3603" width="3" style="25" customWidth="1"/>
    <col min="3604" max="3605" width="2.5703125" style="25"/>
    <col min="3606" max="3606" width="2.140625" style="25" customWidth="1"/>
    <col min="3607" max="3607" width="4" style="25" customWidth="1"/>
    <col min="3608" max="3609" width="2.5703125" style="25"/>
    <col min="3610" max="3610" width="2.42578125" style="25" customWidth="1"/>
    <col min="3611" max="3612" width="0.5703125" style="25" customWidth="1"/>
    <col min="3613" max="3614" width="2.5703125" style="25"/>
    <col min="3615" max="3615" width="7.42578125" style="25" customWidth="1"/>
    <col min="3616" max="3616" width="7" style="25" customWidth="1"/>
    <col min="3617" max="3627" width="2.5703125" style="25"/>
    <col min="3628" max="3628" width="0.85546875" style="25" customWidth="1"/>
    <col min="3629" max="3827" width="2.5703125" style="25"/>
    <col min="3828" max="3828" width="1.42578125" style="25" customWidth="1"/>
    <col min="3829" max="3829" width="1.140625" style="25" customWidth="1"/>
    <col min="3830" max="3830" width="1.5703125" style="25" customWidth="1"/>
    <col min="3831" max="3832" width="2.5703125" style="25"/>
    <col min="3833" max="3833" width="2.140625" style="25" customWidth="1"/>
    <col min="3834" max="3839" width="2.5703125" style="25"/>
    <col min="3840" max="3840" width="3.42578125" style="25" customWidth="1"/>
    <col min="3841" max="3847" width="2.5703125" style="25"/>
    <col min="3848" max="3848" width="2.5703125" style="25" customWidth="1"/>
    <col min="3849" max="3858" width="2.5703125" style="25"/>
    <col min="3859" max="3859" width="3" style="25" customWidth="1"/>
    <col min="3860" max="3861" width="2.5703125" style="25"/>
    <col min="3862" max="3862" width="2.140625" style="25" customWidth="1"/>
    <col min="3863" max="3863" width="4" style="25" customWidth="1"/>
    <col min="3864" max="3865" width="2.5703125" style="25"/>
    <col min="3866" max="3866" width="2.42578125" style="25" customWidth="1"/>
    <col min="3867" max="3868" width="0.5703125" style="25" customWidth="1"/>
    <col min="3869" max="3870" width="2.5703125" style="25"/>
    <col min="3871" max="3871" width="7.42578125" style="25" customWidth="1"/>
    <col min="3872" max="3872" width="7" style="25" customWidth="1"/>
    <col min="3873" max="3883" width="2.5703125" style="25"/>
    <col min="3884" max="3884" width="0.85546875" style="25" customWidth="1"/>
    <col min="3885" max="4083" width="2.5703125" style="25"/>
    <col min="4084" max="4084" width="1.42578125" style="25" customWidth="1"/>
    <col min="4085" max="4085" width="1.140625" style="25" customWidth="1"/>
    <col min="4086" max="4086" width="1.5703125" style="25" customWidth="1"/>
    <col min="4087" max="4088" width="2.5703125" style="25"/>
    <col min="4089" max="4089" width="2.140625" style="25" customWidth="1"/>
    <col min="4090" max="4095" width="2.5703125" style="25"/>
    <col min="4096" max="4096" width="3.42578125" style="25" customWidth="1"/>
    <col min="4097" max="4103" width="2.5703125" style="25"/>
    <col min="4104" max="4104" width="2.5703125" style="25" customWidth="1"/>
    <col min="4105" max="4114" width="2.5703125" style="25"/>
    <col min="4115" max="4115" width="3" style="25" customWidth="1"/>
    <col min="4116" max="4117" width="2.5703125" style="25"/>
    <col min="4118" max="4118" width="2.140625" style="25" customWidth="1"/>
    <col min="4119" max="4119" width="4" style="25" customWidth="1"/>
    <col min="4120" max="4121" width="2.5703125" style="25"/>
    <col min="4122" max="4122" width="2.42578125" style="25" customWidth="1"/>
    <col min="4123" max="4124" width="0.5703125" style="25" customWidth="1"/>
    <col min="4125" max="4126" width="2.5703125" style="25"/>
    <col min="4127" max="4127" width="7.42578125" style="25" customWidth="1"/>
    <col min="4128" max="4128" width="7" style="25" customWidth="1"/>
    <col min="4129" max="4139" width="2.5703125" style="25"/>
    <col min="4140" max="4140" width="0.85546875" style="25" customWidth="1"/>
    <col min="4141" max="4339" width="2.5703125" style="25"/>
    <col min="4340" max="4340" width="1.42578125" style="25" customWidth="1"/>
    <col min="4341" max="4341" width="1.140625" style="25" customWidth="1"/>
    <col min="4342" max="4342" width="1.5703125" style="25" customWidth="1"/>
    <col min="4343" max="4344" width="2.5703125" style="25"/>
    <col min="4345" max="4345" width="2.140625" style="25" customWidth="1"/>
    <col min="4346" max="4351" width="2.5703125" style="25"/>
    <col min="4352" max="4352" width="3.42578125" style="25" customWidth="1"/>
    <col min="4353" max="4359" width="2.5703125" style="25"/>
    <col min="4360" max="4360" width="2.5703125" style="25" customWidth="1"/>
    <col min="4361" max="4370" width="2.5703125" style="25"/>
    <col min="4371" max="4371" width="3" style="25" customWidth="1"/>
    <col min="4372" max="4373" width="2.5703125" style="25"/>
    <col min="4374" max="4374" width="2.140625" style="25" customWidth="1"/>
    <col min="4375" max="4375" width="4" style="25" customWidth="1"/>
    <col min="4376" max="4377" width="2.5703125" style="25"/>
    <col min="4378" max="4378" width="2.42578125" style="25" customWidth="1"/>
    <col min="4379" max="4380" width="0.5703125" style="25" customWidth="1"/>
    <col min="4381" max="4382" width="2.5703125" style="25"/>
    <col min="4383" max="4383" width="7.42578125" style="25" customWidth="1"/>
    <col min="4384" max="4384" width="7" style="25" customWidth="1"/>
    <col min="4385" max="4395" width="2.5703125" style="25"/>
    <col min="4396" max="4396" width="0.85546875" style="25" customWidth="1"/>
    <col min="4397" max="4595" width="2.5703125" style="25"/>
    <col min="4596" max="4596" width="1.42578125" style="25" customWidth="1"/>
    <col min="4597" max="4597" width="1.140625" style="25" customWidth="1"/>
    <col min="4598" max="4598" width="1.5703125" style="25" customWidth="1"/>
    <col min="4599" max="4600" width="2.5703125" style="25"/>
    <col min="4601" max="4601" width="2.140625" style="25" customWidth="1"/>
    <col min="4602" max="4607" width="2.5703125" style="25"/>
    <col min="4608" max="4608" width="3.42578125" style="25" customWidth="1"/>
    <col min="4609" max="4615" width="2.5703125" style="25"/>
    <col min="4616" max="4616" width="2.5703125" style="25" customWidth="1"/>
    <col min="4617" max="4626" width="2.5703125" style="25"/>
    <col min="4627" max="4627" width="3" style="25" customWidth="1"/>
    <col min="4628" max="4629" width="2.5703125" style="25"/>
    <col min="4630" max="4630" width="2.140625" style="25" customWidth="1"/>
    <col min="4631" max="4631" width="4" style="25" customWidth="1"/>
    <col min="4632" max="4633" width="2.5703125" style="25"/>
    <col min="4634" max="4634" width="2.42578125" style="25" customWidth="1"/>
    <col min="4635" max="4636" width="0.5703125" style="25" customWidth="1"/>
    <col min="4637" max="4638" width="2.5703125" style="25"/>
    <col min="4639" max="4639" width="7.42578125" style="25" customWidth="1"/>
    <col min="4640" max="4640" width="7" style="25" customWidth="1"/>
    <col min="4641" max="4651" width="2.5703125" style="25"/>
    <col min="4652" max="4652" width="0.85546875" style="25" customWidth="1"/>
    <col min="4653" max="4851" width="2.5703125" style="25"/>
    <col min="4852" max="4852" width="1.42578125" style="25" customWidth="1"/>
    <col min="4853" max="4853" width="1.140625" style="25" customWidth="1"/>
    <col min="4854" max="4854" width="1.5703125" style="25" customWidth="1"/>
    <col min="4855" max="4856" width="2.5703125" style="25"/>
    <col min="4857" max="4857" width="2.140625" style="25" customWidth="1"/>
    <col min="4858" max="4863" width="2.5703125" style="25"/>
    <col min="4864" max="4864" width="3.42578125" style="25" customWidth="1"/>
    <col min="4865" max="4871" width="2.5703125" style="25"/>
    <col min="4872" max="4872" width="2.5703125" style="25" customWidth="1"/>
    <col min="4873" max="4882" width="2.5703125" style="25"/>
    <col min="4883" max="4883" width="3" style="25" customWidth="1"/>
    <col min="4884" max="4885" width="2.5703125" style="25"/>
    <col min="4886" max="4886" width="2.140625" style="25" customWidth="1"/>
    <col min="4887" max="4887" width="4" style="25" customWidth="1"/>
    <col min="4888" max="4889" width="2.5703125" style="25"/>
    <col min="4890" max="4890" width="2.42578125" style="25" customWidth="1"/>
    <col min="4891" max="4892" width="0.5703125" style="25" customWidth="1"/>
    <col min="4893" max="4894" width="2.5703125" style="25"/>
    <col min="4895" max="4895" width="7.42578125" style="25" customWidth="1"/>
    <col min="4896" max="4896" width="7" style="25" customWidth="1"/>
    <col min="4897" max="4907" width="2.5703125" style="25"/>
    <col min="4908" max="4908" width="0.85546875" style="25" customWidth="1"/>
    <col min="4909" max="5107" width="2.5703125" style="25"/>
    <col min="5108" max="5108" width="1.42578125" style="25" customWidth="1"/>
    <col min="5109" max="5109" width="1.140625" style="25" customWidth="1"/>
    <col min="5110" max="5110" width="1.5703125" style="25" customWidth="1"/>
    <col min="5111" max="5112" width="2.5703125" style="25"/>
    <col min="5113" max="5113" width="2.140625" style="25" customWidth="1"/>
    <col min="5114" max="5119" width="2.5703125" style="25"/>
    <col min="5120" max="5120" width="3.42578125" style="25" customWidth="1"/>
    <col min="5121" max="5127" width="2.5703125" style="25"/>
    <col min="5128" max="5128" width="2.5703125" style="25" customWidth="1"/>
    <col min="5129" max="5138" width="2.5703125" style="25"/>
    <col min="5139" max="5139" width="3" style="25" customWidth="1"/>
    <col min="5140" max="5141" width="2.5703125" style="25"/>
    <col min="5142" max="5142" width="2.140625" style="25" customWidth="1"/>
    <col min="5143" max="5143" width="4" style="25" customWidth="1"/>
    <col min="5144" max="5145" width="2.5703125" style="25"/>
    <col min="5146" max="5146" width="2.42578125" style="25" customWidth="1"/>
    <col min="5147" max="5148" width="0.5703125" style="25" customWidth="1"/>
    <col min="5149" max="5150" width="2.5703125" style="25"/>
    <col min="5151" max="5151" width="7.42578125" style="25" customWidth="1"/>
    <col min="5152" max="5152" width="7" style="25" customWidth="1"/>
    <col min="5153" max="5163" width="2.5703125" style="25"/>
    <col min="5164" max="5164" width="0.85546875" style="25" customWidth="1"/>
    <col min="5165" max="5363" width="2.5703125" style="25"/>
    <col min="5364" max="5364" width="1.42578125" style="25" customWidth="1"/>
    <col min="5365" max="5365" width="1.140625" style="25" customWidth="1"/>
    <col min="5366" max="5366" width="1.5703125" style="25" customWidth="1"/>
    <col min="5367" max="5368" width="2.5703125" style="25"/>
    <col min="5369" max="5369" width="2.140625" style="25" customWidth="1"/>
    <col min="5370" max="5375" width="2.5703125" style="25"/>
    <col min="5376" max="5376" width="3.42578125" style="25" customWidth="1"/>
    <col min="5377" max="5383" width="2.5703125" style="25"/>
    <col min="5384" max="5384" width="2.5703125" style="25" customWidth="1"/>
    <col min="5385" max="5394" width="2.5703125" style="25"/>
    <col min="5395" max="5395" width="3" style="25" customWidth="1"/>
    <col min="5396" max="5397" width="2.5703125" style="25"/>
    <col min="5398" max="5398" width="2.140625" style="25" customWidth="1"/>
    <col min="5399" max="5399" width="4" style="25" customWidth="1"/>
    <col min="5400" max="5401" width="2.5703125" style="25"/>
    <col min="5402" max="5402" width="2.42578125" style="25" customWidth="1"/>
    <col min="5403" max="5404" width="0.5703125" style="25" customWidth="1"/>
    <col min="5405" max="5406" width="2.5703125" style="25"/>
    <col min="5407" max="5407" width="7.42578125" style="25" customWidth="1"/>
    <col min="5408" max="5408" width="7" style="25" customWidth="1"/>
    <col min="5409" max="5419" width="2.5703125" style="25"/>
    <col min="5420" max="5420" width="0.85546875" style="25" customWidth="1"/>
    <col min="5421" max="5619" width="2.5703125" style="25"/>
    <col min="5620" max="5620" width="1.42578125" style="25" customWidth="1"/>
    <col min="5621" max="5621" width="1.140625" style="25" customWidth="1"/>
    <col min="5622" max="5622" width="1.5703125" style="25" customWidth="1"/>
    <col min="5623" max="5624" width="2.5703125" style="25"/>
    <col min="5625" max="5625" width="2.140625" style="25" customWidth="1"/>
    <col min="5626" max="5631" width="2.5703125" style="25"/>
    <col min="5632" max="5632" width="3.42578125" style="25" customWidth="1"/>
    <col min="5633" max="5639" width="2.5703125" style="25"/>
    <col min="5640" max="5640" width="2.5703125" style="25" customWidth="1"/>
    <col min="5641" max="5650" width="2.5703125" style="25"/>
    <col min="5651" max="5651" width="3" style="25" customWidth="1"/>
    <col min="5652" max="5653" width="2.5703125" style="25"/>
    <col min="5654" max="5654" width="2.140625" style="25" customWidth="1"/>
    <col min="5655" max="5655" width="4" style="25" customWidth="1"/>
    <col min="5656" max="5657" width="2.5703125" style="25"/>
    <col min="5658" max="5658" width="2.42578125" style="25" customWidth="1"/>
    <col min="5659" max="5660" width="0.5703125" style="25" customWidth="1"/>
    <col min="5661" max="5662" width="2.5703125" style="25"/>
    <col min="5663" max="5663" width="7.42578125" style="25" customWidth="1"/>
    <col min="5664" max="5664" width="7" style="25" customWidth="1"/>
    <col min="5665" max="5675" width="2.5703125" style="25"/>
    <col min="5676" max="5676" width="0.85546875" style="25" customWidth="1"/>
    <col min="5677" max="5875" width="2.5703125" style="25"/>
    <col min="5876" max="5876" width="1.42578125" style="25" customWidth="1"/>
    <col min="5877" max="5877" width="1.140625" style="25" customWidth="1"/>
    <col min="5878" max="5878" width="1.5703125" style="25" customWidth="1"/>
    <col min="5879" max="5880" width="2.5703125" style="25"/>
    <col min="5881" max="5881" width="2.140625" style="25" customWidth="1"/>
    <col min="5882" max="5887" width="2.5703125" style="25"/>
    <col min="5888" max="5888" width="3.42578125" style="25" customWidth="1"/>
    <col min="5889" max="5895" width="2.5703125" style="25"/>
    <col min="5896" max="5896" width="2.5703125" style="25" customWidth="1"/>
    <col min="5897" max="5906" width="2.5703125" style="25"/>
    <col min="5907" max="5907" width="3" style="25" customWidth="1"/>
    <col min="5908" max="5909" width="2.5703125" style="25"/>
    <col min="5910" max="5910" width="2.140625" style="25" customWidth="1"/>
    <col min="5911" max="5911" width="4" style="25" customWidth="1"/>
    <col min="5912" max="5913" width="2.5703125" style="25"/>
    <col min="5914" max="5914" width="2.42578125" style="25" customWidth="1"/>
    <col min="5915" max="5916" width="0.5703125" style="25" customWidth="1"/>
    <col min="5917" max="5918" width="2.5703125" style="25"/>
    <col min="5919" max="5919" width="7.42578125" style="25" customWidth="1"/>
    <col min="5920" max="5920" width="7" style="25" customWidth="1"/>
    <col min="5921" max="5931" width="2.5703125" style="25"/>
    <col min="5932" max="5932" width="0.85546875" style="25" customWidth="1"/>
    <col min="5933" max="6131" width="2.5703125" style="25"/>
    <col min="6132" max="6132" width="1.42578125" style="25" customWidth="1"/>
    <col min="6133" max="6133" width="1.140625" style="25" customWidth="1"/>
    <col min="6134" max="6134" width="1.5703125" style="25" customWidth="1"/>
    <col min="6135" max="6136" width="2.5703125" style="25"/>
    <col min="6137" max="6137" width="2.140625" style="25" customWidth="1"/>
    <col min="6138" max="6143" width="2.5703125" style="25"/>
    <col min="6144" max="6144" width="3.42578125" style="25" customWidth="1"/>
    <col min="6145" max="6151" width="2.5703125" style="25"/>
    <col min="6152" max="6152" width="2.5703125" style="25" customWidth="1"/>
    <col min="6153" max="6162" width="2.5703125" style="25"/>
    <col min="6163" max="6163" width="3" style="25" customWidth="1"/>
    <col min="6164" max="6165" width="2.5703125" style="25"/>
    <col min="6166" max="6166" width="2.140625" style="25" customWidth="1"/>
    <col min="6167" max="6167" width="4" style="25" customWidth="1"/>
    <col min="6168" max="6169" width="2.5703125" style="25"/>
    <col min="6170" max="6170" width="2.42578125" style="25" customWidth="1"/>
    <col min="6171" max="6172" width="0.5703125" style="25" customWidth="1"/>
    <col min="6173" max="6174" width="2.5703125" style="25"/>
    <col min="6175" max="6175" width="7.42578125" style="25" customWidth="1"/>
    <col min="6176" max="6176" width="7" style="25" customWidth="1"/>
    <col min="6177" max="6187" width="2.5703125" style="25"/>
    <col min="6188" max="6188" width="0.85546875" style="25" customWidth="1"/>
    <col min="6189" max="6387" width="2.5703125" style="25"/>
    <col min="6388" max="6388" width="1.42578125" style="25" customWidth="1"/>
    <col min="6389" max="6389" width="1.140625" style="25" customWidth="1"/>
    <col min="6390" max="6390" width="1.5703125" style="25" customWidth="1"/>
    <col min="6391" max="6392" width="2.5703125" style="25"/>
    <col min="6393" max="6393" width="2.140625" style="25" customWidth="1"/>
    <col min="6394" max="6399" width="2.5703125" style="25"/>
    <col min="6400" max="6400" width="3.42578125" style="25" customWidth="1"/>
    <col min="6401" max="6407" width="2.5703125" style="25"/>
    <col min="6408" max="6408" width="2.5703125" style="25" customWidth="1"/>
    <col min="6409" max="6418" width="2.5703125" style="25"/>
    <col min="6419" max="6419" width="3" style="25" customWidth="1"/>
    <col min="6420" max="6421" width="2.5703125" style="25"/>
    <col min="6422" max="6422" width="2.140625" style="25" customWidth="1"/>
    <col min="6423" max="6423" width="4" style="25" customWidth="1"/>
    <col min="6424" max="6425" width="2.5703125" style="25"/>
    <col min="6426" max="6426" width="2.42578125" style="25" customWidth="1"/>
    <col min="6427" max="6428" width="0.5703125" style="25" customWidth="1"/>
    <col min="6429" max="6430" width="2.5703125" style="25"/>
    <col min="6431" max="6431" width="7.42578125" style="25" customWidth="1"/>
    <col min="6432" max="6432" width="7" style="25" customWidth="1"/>
    <col min="6433" max="6443" width="2.5703125" style="25"/>
    <col min="6444" max="6444" width="0.85546875" style="25" customWidth="1"/>
    <col min="6445" max="6643" width="2.5703125" style="25"/>
    <col min="6644" max="6644" width="1.42578125" style="25" customWidth="1"/>
    <col min="6645" max="6645" width="1.140625" style="25" customWidth="1"/>
    <col min="6646" max="6646" width="1.5703125" style="25" customWidth="1"/>
    <col min="6647" max="6648" width="2.5703125" style="25"/>
    <col min="6649" max="6649" width="2.140625" style="25" customWidth="1"/>
    <col min="6650" max="6655" width="2.5703125" style="25"/>
    <col min="6656" max="6656" width="3.42578125" style="25" customWidth="1"/>
    <col min="6657" max="6663" width="2.5703125" style="25"/>
    <col min="6664" max="6664" width="2.5703125" style="25" customWidth="1"/>
    <col min="6665" max="6674" width="2.5703125" style="25"/>
    <col min="6675" max="6675" width="3" style="25" customWidth="1"/>
    <col min="6676" max="6677" width="2.5703125" style="25"/>
    <col min="6678" max="6678" width="2.140625" style="25" customWidth="1"/>
    <col min="6679" max="6679" width="4" style="25" customWidth="1"/>
    <col min="6680" max="6681" width="2.5703125" style="25"/>
    <col min="6682" max="6682" width="2.42578125" style="25" customWidth="1"/>
    <col min="6683" max="6684" width="0.5703125" style="25" customWidth="1"/>
    <col min="6685" max="6686" width="2.5703125" style="25"/>
    <col min="6687" max="6687" width="7.42578125" style="25" customWidth="1"/>
    <col min="6688" max="6688" width="7" style="25" customWidth="1"/>
    <col min="6689" max="6699" width="2.5703125" style="25"/>
    <col min="6700" max="6700" width="0.85546875" style="25" customWidth="1"/>
    <col min="6701" max="6899" width="2.5703125" style="25"/>
    <col min="6900" max="6900" width="1.42578125" style="25" customWidth="1"/>
    <col min="6901" max="6901" width="1.140625" style="25" customWidth="1"/>
    <col min="6902" max="6902" width="1.5703125" style="25" customWidth="1"/>
    <col min="6903" max="6904" width="2.5703125" style="25"/>
    <col min="6905" max="6905" width="2.140625" style="25" customWidth="1"/>
    <col min="6906" max="6911" width="2.5703125" style="25"/>
    <col min="6912" max="6912" width="3.42578125" style="25" customWidth="1"/>
    <col min="6913" max="6919" width="2.5703125" style="25"/>
    <col min="6920" max="6920" width="2.5703125" style="25" customWidth="1"/>
    <col min="6921" max="6930" width="2.5703125" style="25"/>
    <col min="6931" max="6931" width="3" style="25" customWidth="1"/>
    <col min="6932" max="6933" width="2.5703125" style="25"/>
    <col min="6934" max="6934" width="2.140625" style="25" customWidth="1"/>
    <col min="6935" max="6935" width="4" style="25" customWidth="1"/>
    <col min="6936" max="6937" width="2.5703125" style="25"/>
    <col min="6938" max="6938" width="2.42578125" style="25" customWidth="1"/>
    <col min="6939" max="6940" width="0.5703125" style="25" customWidth="1"/>
    <col min="6941" max="6942" width="2.5703125" style="25"/>
    <col min="6943" max="6943" width="7.42578125" style="25" customWidth="1"/>
    <col min="6944" max="6944" width="7" style="25" customWidth="1"/>
    <col min="6945" max="6955" width="2.5703125" style="25"/>
    <col min="6956" max="6956" width="0.85546875" style="25" customWidth="1"/>
    <col min="6957" max="7155" width="2.5703125" style="25"/>
    <col min="7156" max="7156" width="1.42578125" style="25" customWidth="1"/>
    <col min="7157" max="7157" width="1.140625" style="25" customWidth="1"/>
    <col min="7158" max="7158" width="1.5703125" style="25" customWidth="1"/>
    <col min="7159" max="7160" width="2.5703125" style="25"/>
    <col min="7161" max="7161" width="2.140625" style="25" customWidth="1"/>
    <col min="7162" max="7167" width="2.5703125" style="25"/>
    <col min="7168" max="7168" width="3.42578125" style="25" customWidth="1"/>
    <col min="7169" max="7175" width="2.5703125" style="25"/>
    <col min="7176" max="7176" width="2.5703125" style="25" customWidth="1"/>
    <col min="7177" max="7186" width="2.5703125" style="25"/>
    <col min="7187" max="7187" width="3" style="25" customWidth="1"/>
    <col min="7188" max="7189" width="2.5703125" style="25"/>
    <col min="7190" max="7190" width="2.140625" style="25" customWidth="1"/>
    <col min="7191" max="7191" width="4" style="25" customWidth="1"/>
    <col min="7192" max="7193" width="2.5703125" style="25"/>
    <col min="7194" max="7194" width="2.42578125" style="25" customWidth="1"/>
    <col min="7195" max="7196" width="0.5703125" style="25" customWidth="1"/>
    <col min="7197" max="7198" width="2.5703125" style="25"/>
    <col min="7199" max="7199" width="7.42578125" style="25" customWidth="1"/>
    <col min="7200" max="7200" width="7" style="25" customWidth="1"/>
    <col min="7201" max="7211" width="2.5703125" style="25"/>
    <col min="7212" max="7212" width="0.85546875" style="25" customWidth="1"/>
    <col min="7213" max="7411" width="2.5703125" style="25"/>
    <col min="7412" max="7412" width="1.42578125" style="25" customWidth="1"/>
    <col min="7413" max="7413" width="1.140625" style="25" customWidth="1"/>
    <col min="7414" max="7414" width="1.5703125" style="25" customWidth="1"/>
    <col min="7415" max="7416" width="2.5703125" style="25"/>
    <col min="7417" max="7417" width="2.140625" style="25" customWidth="1"/>
    <col min="7418" max="7423" width="2.5703125" style="25"/>
    <col min="7424" max="7424" width="3.42578125" style="25" customWidth="1"/>
    <col min="7425" max="7431" width="2.5703125" style="25"/>
    <col min="7432" max="7432" width="2.5703125" style="25" customWidth="1"/>
    <col min="7433" max="7442" width="2.5703125" style="25"/>
    <col min="7443" max="7443" width="3" style="25" customWidth="1"/>
    <col min="7444" max="7445" width="2.5703125" style="25"/>
    <col min="7446" max="7446" width="2.140625" style="25" customWidth="1"/>
    <col min="7447" max="7447" width="4" style="25" customWidth="1"/>
    <col min="7448" max="7449" width="2.5703125" style="25"/>
    <col min="7450" max="7450" width="2.42578125" style="25" customWidth="1"/>
    <col min="7451" max="7452" width="0.5703125" style="25" customWidth="1"/>
    <col min="7453" max="7454" width="2.5703125" style="25"/>
    <col min="7455" max="7455" width="7.42578125" style="25" customWidth="1"/>
    <col min="7456" max="7456" width="7" style="25" customWidth="1"/>
    <col min="7457" max="7467" width="2.5703125" style="25"/>
    <col min="7468" max="7468" width="0.85546875" style="25" customWidth="1"/>
    <col min="7469" max="7667" width="2.5703125" style="25"/>
    <col min="7668" max="7668" width="1.42578125" style="25" customWidth="1"/>
    <col min="7669" max="7669" width="1.140625" style="25" customWidth="1"/>
    <col min="7670" max="7670" width="1.5703125" style="25" customWidth="1"/>
    <col min="7671" max="7672" width="2.5703125" style="25"/>
    <col min="7673" max="7673" width="2.140625" style="25" customWidth="1"/>
    <col min="7674" max="7679" width="2.5703125" style="25"/>
    <col min="7680" max="7680" width="3.42578125" style="25" customWidth="1"/>
    <col min="7681" max="7687" width="2.5703125" style="25"/>
    <col min="7688" max="7688" width="2.5703125" style="25" customWidth="1"/>
    <col min="7689" max="7698" width="2.5703125" style="25"/>
    <col min="7699" max="7699" width="3" style="25" customWidth="1"/>
    <col min="7700" max="7701" width="2.5703125" style="25"/>
    <col min="7702" max="7702" width="2.140625" style="25" customWidth="1"/>
    <col min="7703" max="7703" width="4" style="25" customWidth="1"/>
    <col min="7704" max="7705" width="2.5703125" style="25"/>
    <col min="7706" max="7706" width="2.42578125" style="25" customWidth="1"/>
    <col min="7707" max="7708" width="0.5703125" style="25" customWidth="1"/>
    <col min="7709" max="7710" width="2.5703125" style="25"/>
    <col min="7711" max="7711" width="7.42578125" style="25" customWidth="1"/>
    <col min="7712" max="7712" width="7" style="25" customWidth="1"/>
    <col min="7713" max="7723" width="2.5703125" style="25"/>
    <col min="7724" max="7724" width="0.85546875" style="25" customWidth="1"/>
    <col min="7725" max="7923" width="2.5703125" style="25"/>
    <col min="7924" max="7924" width="1.42578125" style="25" customWidth="1"/>
    <col min="7925" max="7925" width="1.140625" style="25" customWidth="1"/>
    <col min="7926" max="7926" width="1.5703125" style="25" customWidth="1"/>
    <col min="7927" max="7928" width="2.5703125" style="25"/>
    <col min="7929" max="7929" width="2.140625" style="25" customWidth="1"/>
    <col min="7930" max="7935" width="2.5703125" style="25"/>
    <col min="7936" max="7936" width="3.42578125" style="25" customWidth="1"/>
    <col min="7937" max="7943" width="2.5703125" style="25"/>
    <col min="7944" max="7944" width="2.5703125" style="25" customWidth="1"/>
    <col min="7945" max="7954" width="2.5703125" style="25"/>
    <col min="7955" max="7955" width="3" style="25" customWidth="1"/>
    <col min="7956" max="7957" width="2.5703125" style="25"/>
    <col min="7958" max="7958" width="2.140625" style="25" customWidth="1"/>
    <col min="7959" max="7959" width="4" style="25" customWidth="1"/>
    <col min="7960" max="7961" width="2.5703125" style="25"/>
    <col min="7962" max="7962" width="2.42578125" style="25" customWidth="1"/>
    <col min="7963" max="7964" width="0.5703125" style="25" customWidth="1"/>
    <col min="7965" max="7966" width="2.5703125" style="25"/>
    <col min="7967" max="7967" width="7.42578125" style="25" customWidth="1"/>
    <col min="7968" max="7968" width="7" style="25" customWidth="1"/>
    <col min="7969" max="7979" width="2.5703125" style="25"/>
    <col min="7980" max="7980" width="0.85546875" style="25" customWidth="1"/>
    <col min="7981" max="8179" width="2.5703125" style="25"/>
    <col min="8180" max="8180" width="1.42578125" style="25" customWidth="1"/>
    <col min="8181" max="8181" width="1.140625" style="25" customWidth="1"/>
    <col min="8182" max="8182" width="1.5703125" style="25" customWidth="1"/>
    <col min="8183" max="8184" width="2.5703125" style="25"/>
    <col min="8185" max="8185" width="2.140625" style="25" customWidth="1"/>
    <col min="8186" max="8191" width="2.5703125" style="25"/>
    <col min="8192" max="8192" width="3.42578125" style="25" customWidth="1"/>
    <col min="8193" max="8199" width="2.5703125" style="25"/>
    <col min="8200" max="8200" width="2.5703125" style="25" customWidth="1"/>
    <col min="8201" max="8210" width="2.5703125" style="25"/>
    <col min="8211" max="8211" width="3" style="25" customWidth="1"/>
    <col min="8212" max="8213" width="2.5703125" style="25"/>
    <col min="8214" max="8214" width="2.140625" style="25" customWidth="1"/>
    <col min="8215" max="8215" width="4" style="25" customWidth="1"/>
    <col min="8216" max="8217" width="2.5703125" style="25"/>
    <col min="8218" max="8218" width="2.42578125" style="25" customWidth="1"/>
    <col min="8219" max="8220" width="0.5703125" style="25" customWidth="1"/>
    <col min="8221" max="8222" width="2.5703125" style="25"/>
    <col min="8223" max="8223" width="7.42578125" style="25" customWidth="1"/>
    <col min="8224" max="8224" width="7" style="25" customWidth="1"/>
    <col min="8225" max="8235" width="2.5703125" style="25"/>
    <col min="8236" max="8236" width="0.85546875" style="25" customWidth="1"/>
    <col min="8237" max="8435" width="2.5703125" style="25"/>
    <col min="8436" max="8436" width="1.42578125" style="25" customWidth="1"/>
    <col min="8437" max="8437" width="1.140625" style="25" customWidth="1"/>
    <col min="8438" max="8438" width="1.5703125" style="25" customWidth="1"/>
    <col min="8439" max="8440" width="2.5703125" style="25"/>
    <col min="8441" max="8441" width="2.140625" style="25" customWidth="1"/>
    <col min="8442" max="8447" width="2.5703125" style="25"/>
    <col min="8448" max="8448" width="3.42578125" style="25" customWidth="1"/>
    <col min="8449" max="8455" width="2.5703125" style="25"/>
    <col min="8456" max="8456" width="2.5703125" style="25" customWidth="1"/>
    <col min="8457" max="8466" width="2.5703125" style="25"/>
    <col min="8467" max="8467" width="3" style="25" customWidth="1"/>
    <col min="8468" max="8469" width="2.5703125" style="25"/>
    <col min="8470" max="8470" width="2.140625" style="25" customWidth="1"/>
    <col min="8471" max="8471" width="4" style="25" customWidth="1"/>
    <col min="8472" max="8473" width="2.5703125" style="25"/>
    <col min="8474" max="8474" width="2.42578125" style="25" customWidth="1"/>
    <col min="8475" max="8476" width="0.5703125" style="25" customWidth="1"/>
    <col min="8477" max="8478" width="2.5703125" style="25"/>
    <col min="8479" max="8479" width="7.42578125" style="25" customWidth="1"/>
    <col min="8480" max="8480" width="7" style="25" customWidth="1"/>
    <col min="8481" max="8491" width="2.5703125" style="25"/>
    <col min="8492" max="8492" width="0.85546875" style="25" customWidth="1"/>
    <col min="8493" max="8691" width="2.5703125" style="25"/>
    <col min="8692" max="8692" width="1.42578125" style="25" customWidth="1"/>
    <col min="8693" max="8693" width="1.140625" style="25" customWidth="1"/>
    <col min="8694" max="8694" width="1.5703125" style="25" customWidth="1"/>
    <col min="8695" max="8696" width="2.5703125" style="25"/>
    <col min="8697" max="8697" width="2.140625" style="25" customWidth="1"/>
    <col min="8698" max="8703" width="2.5703125" style="25"/>
    <col min="8704" max="8704" width="3.42578125" style="25" customWidth="1"/>
    <col min="8705" max="8711" width="2.5703125" style="25"/>
    <col min="8712" max="8712" width="2.5703125" style="25" customWidth="1"/>
    <col min="8713" max="8722" width="2.5703125" style="25"/>
    <col min="8723" max="8723" width="3" style="25" customWidth="1"/>
    <col min="8724" max="8725" width="2.5703125" style="25"/>
    <col min="8726" max="8726" width="2.140625" style="25" customWidth="1"/>
    <col min="8727" max="8727" width="4" style="25" customWidth="1"/>
    <col min="8728" max="8729" width="2.5703125" style="25"/>
    <col min="8730" max="8730" width="2.42578125" style="25" customWidth="1"/>
    <col min="8731" max="8732" width="0.5703125" style="25" customWidth="1"/>
    <col min="8733" max="8734" width="2.5703125" style="25"/>
    <col min="8735" max="8735" width="7.42578125" style="25" customWidth="1"/>
    <col min="8736" max="8736" width="7" style="25" customWidth="1"/>
    <col min="8737" max="8747" width="2.5703125" style="25"/>
    <col min="8748" max="8748" width="0.85546875" style="25" customWidth="1"/>
    <col min="8749" max="8947" width="2.5703125" style="25"/>
    <col min="8948" max="8948" width="1.42578125" style="25" customWidth="1"/>
    <col min="8949" max="8949" width="1.140625" style="25" customWidth="1"/>
    <col min="8950" max="8950" width="1.5703125" style="25" customWidth="1"/>
    <col min="8951" max="8952" width="2.5703125" style="25"/>
    <col min="8953" max="8953" width="2.140625" style="25" customWidth="1"/>
    <col min="8954" max="8959" width="2.5703125" style="25"/>
    <col min="8960" max="8960" width="3.42578125" style="25" customWidth="1"/>
    <col min="8961" max="8967" width="2.5703125" style="25"/>
    <col min="8968" max="8968" width="2.5703125" style="25" customWidth="1"/>
    <col min="8969" max="8978" width="2.5703125" style="25"/>
    <col min="8979" max="8979" width="3" style="25" customWidth="1"/>
    <col min="8980" max="8981" width="2.5703125" style="25"/>
    <col min="8982" max="8982" width="2.140625" style="25" customWidth="1"/>
    <col min="8983" max="8983" width="4" style="25" customWidth="1"/>
    <col min="8984" max="8985" width="2.5703125" style="25"/>
    <col min="8986" max="8986" width="2.42578125" style="25" customWidth="1"/>
    <col min="8987" max="8988" width="0.5703125" style="25" customWidth="1"/>
    <col min="8989" max="8990" width="2.5703125" style="25"/>
    <col min="8991" max="8991" width="7.42578125" style="25" customWidth="1"/>
    <col min="8992" max="8992" width="7" style="25" customWidth="1"/>
    <col min="8993" max="9003" width="2.5703125" style="25"/>
    <col min="9004" max="9004" width="0.85546875" style="25" customWidth="1"/>
    <col min="9005" max="9203" width="2.5703125" style="25"/>
    <col min="9204" max="9204" width="1.42578125" style="25" customWidth="1"/>
    <col min="9205" max="9205" width="1.140625" style="25" customWidth="1"/>
    <col min="9206" max="9206" width="1.5703125" style="25" customWidth="1"/>
    <col min="9207" max="9208" width="2.5703125" style="25"/>
    <col min="9209" max="9209" width="2.140625" style="25" customWidth="1"/>
    <col min="9210" max="9215" width="2.5703125" style="25"/>
    <col min="9216" max="9216" width="3.42578125" style="25" customWidth="1"/>
    <col min="9217" max="9223" width="2.5703125" style="25"/>
    <col min="9224" max="9224" width="2.5703125" style="25" customWidth="1"/>
    <col min="9225" max="9234" width="2.5703125" style="25"/>
    <col min="9235" max="9235" width="3" style="25" customWidth="1"/>
    <col min="9236" max="9237" width="2.5703125" style="25"/>
    <col min="9238" max="9238" width="2.140625" style="25" customWidth="1"/>
    <col min="9239" max="9239" width="4" style="25" customWidth="1"/>
    <col min="9240" max="9241" width="2.5703125" style="25"/>
    <col min="9242" max="9242" width="2.42578125" style="25" customWidth="1"/>
    <col min="9243" max="9244" width="0.5703125" style="25" customWidth="1"/>
    <col min="9245" max="9246" width="2.5703125" style="25"/>
    <col min="9247" max="9247" width="7.42578125" style="25" customWidth="1"/>
    <col min="9248" max="9248" width="7" style="25" customWidth="1"/>
    <col min="9249" max="9259" width="2.5703125" style="25"/>
    <col min="9260" max="9260" width="0.85546875" style="25" customWidth="1"/>
    <col min="9261" max="9459" width="2.5703125" style="25"/>
    <col min="9460" max="9460" width="1.42578125" style="25" customWidth="1"/>
    <col min="9461" max="9461" width="1.140625" style="25" customWidth="1"/>
    <col min="9462" max="9462" width="1.5703125" style="25" customWidth="1"/>
    <col min="9463" max="9464" width="2.5703125" style="25"/>
    <col min="9465" max="9465" width="2.140625" style="25" customWidth="1"/>
    <col min="9466" max="9471" width="2.5703125" style="25"/>
    <col min="9472" max="9472" width="3.42578125" style="25" customWidth="1"/>
    <col min="9473" max="9479" width="2.5703125" style="25"/>
    <col min="9480" max="9480" width="2.5703125" style="25" customWidth="1"/>
    <col min="9481" max="9490" width="2.5703125" style="25"/>
    <col min="9491" max="9491" width="3" style="25" customWidth="1"/>
    <col min="9492" max="9493" width="2.5703125" style="25"/>
    <col min="9494" max="9494" width="2.140625" style="25" customWidth="1"/>
    <col min="9495" max="9495" width="4" style="25" customWidth="1"/>
    <col min="9496" max="9497" width="2.5703125" style="25"/>
    <col min="9498" max="9498" width="2.42578125" style="25" customWidth="1"/>
    <col min="9499" max="9500" width="0.5703125" style="25" customWidth="1"/>
    <col min="9501" max="9502" width="2.5703125" style="25"/>
    <col min="9503" max="9503" width="7.42578125" style="25" customWidth="1"/>
    <col min="9504" max="9504" width="7" style="25" customWidth="1"/>
    <col min="9505" max="9515" width="2.5703125" style="25"/>
    <col min="9516" max="9516" width="0.85546875" style="25" customWidth="1"/>
    <col min="9517" max="9715" width="2.5703125" style="25"/>
    <col min="9716" max="9716" width="1.42578125" style="25" customWidth="1"/>
    <col min="9717" max="9717" width="1.140625" style="25" customWidth="1"/>
    <col min="9718" max="9718" width="1.5703125" style="25" customWidth="1"/>
    <col min="9719" max="9720" width="2.5703125" style="25"/>
    <col min="9721" max="9721" width="2.140625" style="25" customWidth="1"/>
    <col min="9722" max="9727" width="2.5703125" style="25"/>
    <col min="9728" max="9728" width="3.42578125" style="25" customWidth="1"/>
    <col min="9729" max="9735" width="2.5703125" style="25"/>
    <col min="9736" max="9736" width="2.5703125" style="25" customWidth="1"/>
    <col min="9737" max="9746" width="2.5703125" style="25"/>
    <col min="9747" max="9747" width="3" style="25" customWidth="1"/>
    <col min="9748" max="9749" width="2.5703125" style="25"/>
    <col min="9750" max="9750" width="2.140625" style="25" customWidth="1"/>
    <col min="9751" max="9751" width="4" style="25" customWidth="1"/>
    <col min="9752" max="9753" width="2.5703125" style="25"/>
    <col min="9754" max="9754" width="2.42578125" style="25" customWidth="1"/>
    <col min="9755" max="9756" width="0.5703125" style="25" customWidth="1"/>
    <col min="9757" max="9758" width="2.5703125" style="25"/>
    <col min="9759" max="9759" width="7.42578125" style="25" customWidth="1"/>
    <col min="9760" max="9760" width="7" style="25" customWidth="1"/>
    <col min="9761" max="9771" width="2.5703125" style="25"/>
    <col min="9772" max="9772" width="0.85546875" style="25" customWidth="1"/>
    <col min="9773" max="9971" width="2.5703125" style="25"/>
    <col min="9972" max="9972" width="1.42578125" style="25" customWidth="1"/>
    <col min="9973" max="9973" width="1.140625" style="25" customWidth="1"/>
    <col min="9974" max="9974" width="1.5703125" style="25" customWidth="1"/>
    <col min="9975" max="9976" width="2.5703125" style="25"/>
    <col min="9977" max="9977" width="2.140625" style="25" customWidth="1"/>
    <col min="9978" max="9983" width="2.5703125" style="25"/>
    <col min="9984" max="9984" width="3.42578125" style="25" customWidth="1"/>
    <col min="9985" max="9991" width="2.5703125" style="25"/>
    <col min="9992" max="9992" width="2.5703125" style="25" customWidth="1"/>
    <col min="9993" max="10002" width="2.5703125" style="25"/>
    <col min="10003" max="10003" width="3" style="25" customWidth="1"/>
    <col min="10004" max="10005" width="2.5703125" style="25"/>
    <col min="10006" max="10006" width="2.140625" style="25" customWidth="1"/>
    <col min="10007" max="10007" width="4" style="25" customWidth="1"/>
    <col min="10008" max="10009" width="2.5703125" style="25"/>
    <col min="10010" max="10010" width="2.42578125" style="25" customWidth="1"/>
    <col min="10011" max="10012" width="0.5703125" style="25" customWidth="1"/>
    <col min="10013" max="10014" width="2.5703125" style="25"/>
    <col min="10015" max="10015" width="7.42578125" style="25" customWidth="1"/>
    <col min="10016" max="10016" width="7" style="25" customWidth="1"/>
    <col min="10017" max="10027" width="2.5703125" style="25"/>
    <col min="10028" max="10028" width="0.85546875" style="25" customWidth="1"/>
    <col min="10029" max="10227" width="2.5703125" style="25"/>
    <col min="10228" max="10228" width="1.42578125" style="25" customWidth="1"/>
    <col min="10229" max="10229" width="1.140625" style="25" customWidth="1"/>
    <col min="10230" max="10230" width="1.5703125" style="25" customWidth="1"/>
    <col min="10231" max="10232" width="2.5703125" style="25"/>
    <col min="10233" max="10233" width="2.140625" style="25" customWidth="1"/>
    <col min="10234" max="10239" width="2.5703125" style="25"/>
    <col min="10240" max="10240" width="3.42578125" style="25" customWidth="1"/>
    <col min="10241" max="10247" width="2.5703125" style="25"/>
    <col min="10248" max="10248" width="2.5703125" style="25" customWidth="1"/>
    <col min="10249" max="10258" width="2.5703125" style="25"/>
    <col min="10259" max="10259" width="3" style="25" customWidth="1"/>
    <col min="10260" max="10261" width="2.5703125" style="25"/>
    <col min="10262" max="10262" width="2.140625" style="25" customWidth="1"/>
    <col min="10263" max="10263" width="4" style="25" customWidth="1"/>
    <col min="10264" max="10265" width="2.5703125" style="25"/>
    <col min="10266" max="10266" width="2.42578125" style="25" customWidth="1"/>
    <col min="10267" max="10268" width="0.5703125" style="25" customWidth="1"/>
    <col min="10269" max="10270" width="2.5703125" style="25"/>
    <col min="10271" max="10271" width="7.42578125" style="25" customWidth="1"/>
    <col min="10272" max="10272" width="7" style="25" customWidth="1"/>
    <col min="10273" max="10283" width="2.5703125" style="25"/>
    <col min="10284" max="10284" width="0.85546875" style="25" customWidth="1"/>
    <col min="10285" max="10483" width="2.5703125" style="25"/>
    <col min="10484" max="10484" width="1.42578125" style="25" customWidth="1"/>
    <col min="10485" max="10485" width="1.140625" style="25" customWidth="1"/>
    <col min="10486" max="10486" width="1.5703125" style="25" customWidth="1"/>
    <col min="10487" max="10488" width="2.5703125" style="25"/>
    <col min="10489" max="10489" width="2.140625" style="25" customWidth="1"/>
    <col min="10490" max="10495" width="2.5703125" style="25"/>
    <col min="10496" max="10496" width="3.42578125" style="25" customWidth="1"/>
    <col min="10497" max="10503" width="2.5703125" style="25"/>
    <col min="10504" max="10504" width="2.5703125" style="25" customWidth="1"/>
    <col min="10505" max="10514" width="2.5703125" style="25"/>
    <col min="10515" max="10515" width="3" style="25" customWidth="1"/>
    <col min="10516" max="10517" width="2.5703125" style="25"/>
    <col min="10518" max="10518" width="2.140625" style="25" customWidth="1"/>
    <col min="10519" max="10519" width="4" style="25" customWidth="1"/>
    <col min="10520" max="10521" width="2.5703125" style="25"/>
    <col min="10522" max="10522" width="2.42578125" style="25" customWidth="1"/>
    <col min="10523" max="10524" width="0.5703125" style="25" customWidth="1"/>
    <col min="10525" max="10526" width="2.5703125" style="25"/>
    <col min="10527" max="10527" width="7.42578125" style="25" customWidth="1"/>
    <col min="10528" max="10528" width="7" style="25" customWidth="1"/>
    <col min="10529" max="10539" width="2.5703125" style="25"/>
    <col min="10540" max="10540" width="0.85546875" style="25" customWidth="1"/>
    <col min="10541" max="10739" width="2.5703125" style="25"/>
    <col min="10740" max="10740" width="1.42578125" style="25" customWidth="1"/>
    <col min="10741" max="10741" width="1.140625" style="25" customWidth="1"/>
    <col min="10742" max="10742" width="1.5703125" style="25" customWidth="1"/>
    <col min="10743" max="10744" width="2.5703125" style="25"/>
    <col min="10745" max="10745" width="2.140625" style="25" customWidth="1"/>
    <col min="10746" max="10751" width="2.5703125" style="25"/>
    <col min="10752" max="10752" width="3.42578125" style="25" customWidth="1"/>
    <col min="10753" max="10759" width="2.5703125" style="25"/>
    <col min="10760" max="10760" width="2.5703125" style="25" customWidth="1"/>
    <col min="10761" max="10770" width="2.5703125" style="25"/>
    <col min="10771" max="10771" width="3" style="25" customWidth="1"/>
    <col min="10772" max="10773" width="2.5703125" style="25"/>
    <col min="10774" max="10774" width="2.140625" style="25" customWidth="1"/>
    <col min="10775" max="10775" width="4" style="25" customWidth="1"/>
    <col min="10776" max="10777" width="2.5703125" style="25"/>
    <col min="10778" max="10778" width="2.42578125" style="25" customWidth="1"/>
    <col min="10779" max="10780" width="0.5703125" style="25" customWidth="1"/>
    <col min="10781" max="10782" width="2.5703125" style="25"/>
    <col min="10783" max="10783" width="7.42578125" style="25" customWidth="1"/>
    <col min="10784" max="10784" width="7" style="25" customWidth="1"/>
    <col min="10785" max="10795" width="2.5703125" style="25"/>
    <col min="10796" max="10796" width="0.85546875" style="25" customWidth="1"/>
    <col min="10797" max="10995" width="2.5703125" style="25"/>
    <col min="10996" max="10996" width="1.42578125" style="25" customWidth="1"/>
    <col min="10997" max="10997" width="1.140625" style="25" customWidth="1"/>
    <col min="10998" max="10998" width="1.5703125" style="25" customWidth="1"/>
    <col min="10999" max="11000" width="2.5703125" style="25"/>
    <col min="11001" max="11001" width="2.140625" style="25" customWidth="1"/>
    <col min="11002" max="11007" width="2.5703125" style="25"/>
    <col min="11008" max="11008" width="3.42578125" style="25" customWidth="1"/>
    <col min="11009" max="11015" width="2.5703125" style="25"/>
    <col min="11016" max="11016" width="2.5703125" style="25" customWidth="1"/>
    <col min="11017" max="11026" width="2.5703125" style="25"/>
    <col min="11027" max="11027" width="3" style="25" customWidth="1"/>
    <col min="11028" max="11029" width="2.5703125" style="25"/>
    <col min="11030" max="11030" width="2.140625" style="25" customWidth="1"/>
    <col min="11031" max="11031" width="4" style="25" customWidth="1"/>
    <col min="11032" max="11033" width="2.5703125" style="25"/>
    <col min="11034" max="11034" width="2.42578125" style="25" customWidth="1"/>
    <col min="11035" max="11036" width="0.5703125" style="25" customWidth="1"/>
    <col min="11037" max="11038" width="2.5703125" style="25"/>
    <col min="11039" max="11039" width="7.42578125" style="25" customWidth="1"/>
    <col min="11040" max="11040" width="7" style="25" customWidth="1"/>
    <col min="11041" max="11051" width="2.5703125" style="25"/>
    <col min="11052" max="11052" width="0.85546875" style="25" customWidth="1"/>
    <col min="11053" max="11251" width="2.5703125" style="25"/>
    <col min="11252" max="11252" width="1.42578125" style="25" customWidth="1"/>
    <col min="11253" max="11253" width="1.140625" style="25" customWidth="1"/>
    <col min="11254" max="11254" width="1.5703125" style="25" customWidth="1"/>
    <col min="11255" max="11256" width="2.5703125" style="25"/>
    <col min="11257" max="11257" width="2.140625" style="25" customWidth="1"/>
    <col min="11258" max="11263" width="2.5703125" style="25"/>
    <col min="11264" max="11264" width="3.42578125" style="25" customWidth="1"/>
    <col min="11265" max="11271" width="2.5703125" style="25"/>
    <col min="11272" max="11272" width="2.5703125" style="25" customWidth="1"/>
    <col min="11273" max="11282" width="2.5703125" style="25"/>
    <col min="11283" max="11283" width="3" style="25" customWidth="1"/>
    <col min="11284" max="11285" width="2.5703125" style="25"/>
    <col min="11286" max="11286" width="2.140625" style="25" customWidth="1"/>
    <col min="11287" max="11287" width="4" style="25" customWidth="1"/>
    <col min="11288" max="11289" width="2.5703125" style="25"/>
    <col min="11290" max="11290" width="2.42578125" style="25" customWidth="1"/>
    <col min="11291" max="11292" width="0.5703125" style="25" customWidth="1"/>
    <col min="11293" max="11294" width="2.5703125" style="25"/>
    <col min="11295" max="11295" width="7.42578125" style="25" customWidth="1"/>
    <col min="11296" max="11296" width="7" style="25" customWidth="1"/>
    <col min="11297" max="11307" width="2.5703125" style="25"/>
    <col min="11308" max="11308" width="0.85546875" style="25" customWidth="1"/>
    <col min="11309" max="11507" width="2.5703125" style="25"/>
    <col min="11508" max="11508" width="1.42578125" style="25" customWidth="1"/>
    <col min="11509" max="11509" width="1.140625" style="25" customWidth="1"/>
    <col min="11510" max="11510" width="1.5703125" style="25" customWidth="1"/>
    <col min="11511" max="11512" width="2.5703125" style="25"/>
    <col min="11513" max="11513" width="2.140625" style="25" customWidth="1"/>
    <col min="11514" max="11519" width="2.5703125" style="25"/>
    <col min="11520" max="11520" width="3.42578125" style="25" customWidth="1"/>
    <col min="11521" max="11527" width="2.5703125" style="25"/>
    <col min="11528" max="11528" width="2.5703125" style="25" customWidth="1"/>
    <col min="11529" max="11538" width="2.5703125" style="25"/>
    <col min="11539" max="11539" width="3" style="25" customWidth="1"/>
    <col min="11540" max="11541" width="2.5703125" style="25"/>
    <col min="11542" max="11542" width="2.140625" style="25" customWidth="1"/>
    <col min="11543" max="11543" width="4" style="25" customWidth="1"/>
    <col min="11544" max="11545" width="2.5703125" style="25"/>
    <col min="11546" max="11546" width="2.42578125" style="25" customWidth="1"/>
    <col min="11547" max="11548" width="0.5703125" style="25" customWidth="1"/>
    <col min="11549" max="11550" width="2.5703125" style="25"/>
    <col min="11551" max="11551" width="7.42578125" style="25" customWidth="1"/>
    <col min="11552" max="11552" width="7" style="25" customWidth="1"/>
    <col min="11553" max="11563" width="2.5703125" style="25"/>
    <col min="11564" max="11564" width="0.85546875" style="25" customWidth="1"/>
    <col min="11565" max="11763" width="2.5703125" style="25"/>
    <col min="11764" max="11764" width="1.42578125" style="25" customWidth="1"/>
    <col min="11765" max="11765" width="1.140625" style="25" customWidth="1"/>
    <col min="11766" max="11766" width="1.5703125" style="25" customWidth="1"/>
    <col min="11767" max="11768" width="2.5703125" style="25"/>
    <col min="11769" max="11769" width="2.140625" style="25" customWidth="1"/>
    <col min="11770" max="11775" width="2.5703125" style="25"/>
    <col min="11776" max="11776" width="3.42578125" style="25" customWidth="1"/>
    <col min="11777" max="11783" width="2.5703125" style="25"/>
    <col min="11784" max="11784" width="2.5703125" style="25" customWidth="1"/>
    <col min="11785" max="11794" width="2.5703125" style="25"/>
    <col min="11795" max="11795" width="3" style="25" customWidth="1"/>
    <col min="11796" max="11797" width="2.5703125" style="25"/>
    <col min="11798" max="11798" width="2.140625" style="25" customWidth="1"/>
    <col min="11799" max="11799" width="4" style="25" customWidth="1"/>
    <col min="11800" max="11801" width="2.5703125" style="25"/>
    <col min="11802" max="11802" width="2.42578125" style="25" customWidth="1"/>
    <col min="11803" max="11804" width="0.5703125" style="25" customWidth="1"/>
    <col min="11805" max="11806" width="2.5703125" style="25"/>
    <col min="11807" max="11807" width="7.42578125" style="25" customWidth="1"/>
    <col min="11808" max="11808" width="7" style="25" customWidth="1"/>
    <col min="11809" max="11819" width="2.5703125" style="25"/>
    <col min="11820" max="11820" width="0.85546875" style="25" customWidth="1"/>
    <col min="11821" max="12019" width="2.5703125" style="25"/>
    <col min="12020" max="12020" width="1.42578125" style="25" customWidth="1"/>
    <col min="12021" max="12021" width="1.140625" style="25" customWidth="1"/>
    <col min="12022" max="12022" width="1.5703125" style="25" customWidth="1"/>
    <col min="12023" max="12024" width="2.5703125" style="25"/>
    <col min="12025" max="12025" width="2.140625" style="25" customWidth="1"/>
    <col min="12026" max="12031" width="2.5703125" style="25"/>
    <col min="12032" max="12032" width="3.42578125" style="25" customWidth="1"/>
    <col min="12033" max="12039" width="2.5703125" style="25"/>
    <col min="12040" max="12040" width="2.5703125" style="25" customWidth="1"/>
    <col min="12041" max="12050" width="2.5703125" style="25"/>
    <col min="12051" max="12051" width="3" style="25" customWidth="1"/>
    <col min="12052" max="12053" width="2.5703125" style="25"/>
    <col min="12054" max="12054" width="2.140625" style="25" customWidth="1"/>
    <col min="12055" max="12055" width="4" style="25" customWidth="1"/>
    <col min="12056" max="12057" width="2.5703125" style="25"/>
    <col min="12058" max="12058" width="2.42578125" style="25" customWidth="1"/>
    <col min="12059" max="12060" width="0.5703125" style="25" customWidth="1"/>
    <col min="12061" max="12062" width="2.5703125" style="25"/>
    <col min="12063" max="12063" width="7.42578125" style="25" customWidth="1"/>
    <col min="12064" max="12064" width="7" style="25" customWidth="1"/>
    <col min="12065" max="12075" width="2.5703125" style="25"/>
    <col min="12076" max="12076" width="0.85546875" style="25" customWidth="1"/>
    <col min="12077" max="12275" width="2.5703125" style="25"/>
    <col min="12276" max="12276" width="1.42578125" style="25" customWidth="1"/>
    <col min="12277" max="12277" width="1.140625" style="25" customWidth="1"/>
    <col min="12278" max="12278" width="1.5703125" style="25" customWidth="1"/>
    <col min="12279" max="12280" width="2.5703125" style="25"/>
    <col min="12281" max="12281" width="2.140625" style="25" customWidth="1"/>
    <col min="12282" max="12287" width="2.5703125" style="25"/>
    <col min="12288" max="12288" width="3.42578125" style="25" customWidth="1"/>
    <col min="12289" max="12295" width="2.5703125" style="25"/>
    <col min="12296" max="12296" width="2.5703125" style="25" customWidth="1"/>
    <col min="12297" max="12306" width="2.5703125" style="25"/>
    <col min="12307" max="12307" width="3" style="25" customWidth="1"/>
    <col min="12308" max="12309" width="2.5703125" style="25"/>
    <col min="12310" max="12310" width="2.140625" style="25" customWidth="1"/>
    <col min="12311" max="12311" width="4" style="25" customWidth="1"/>
    <col min="12312" max="12313" width="2.5703125" style="25"/>
    <col min="12314" max="12314" width="2.42578125" style="25" customWidth="1"/>
    <col min="12315" max="12316" width="0.5703125" style="25" customWidth="1"/>
    <col min="12317" max="12318" width="2.5703125" style="25"/>
    <col min="12319" max="12319" width="7.42578125" style="25" customWidth="1"/>
    <col min="12320" max="12320" width="7" style="25" customWidth="1"/>
    <col min="12321" max="12331" width="2.5703125" style="25"/>
    <col min="12332" max="12332" width="0.85546875" style="25" customWidth="1"/>
    <col min="12333" max="12531" width="2.5703125" style="25"/>
    <col min="12532" max="12532" width="1.42578125" style="25" customWidth="1"/>
    <col min="12533" max="12533" width="1.140625" style="25" customWidth="1"/>
    <col min="12534" max="12534" width="1.5703125" style="25" customWidth="1"/>
    <col min="12535" max="12536" width="2.5703125" style="25"/>
    <col min="12537" max="12537" width="2.140625" style="25" customWidth="1"/>
    <col min="12538" max="12543" width="2.5703125" style="25"/>
    <col min="12544" max="12544" width="3.42578125" style="25" customWidth="1"/>
    <col min="12545" max="12551" width="2.5703125" style="25"/>
    <col min="12552" max="12552" width="2.5703125" style="25" customWidth="1"/>
    <col min="12553" max="12562" width="2.5703125" style="25"/>
    <col min="12563" max="12563" width="3" style="25" customWidth="1"/>
    <col min="12564" max="12565" width="2.5703125" style="25"/>
    <col min="12566" max="12566" width="2.140625" style="25" customWidth="1"/>
    <col min="12567" max="12567" width="4" style="25" customWidth="1"/>
    <col min="12568" max="12569" width="2.5703125" style="25"/>
    <col min="12570" max="12570" width="2.42578125" style="25" customWidth="1"/>
    <col min="12571" max="12572" width="0.5703125" style="25" customWidth="1"/>
    <col min="12573" max="12574" width="2.5703125" style="25"/>
    <col min="12575" max="12575" width="7.42578125" style="25" customWidth="1"/>
    <col min="12576" max="12576" width="7" style="25" customWidth="1"/>
    <col min="12577" max="12587" width="2.5703125" style="25"/>
    <col min="12588" max="12588" width="0.85546875" style="25" customWidth="1"/>
    <col min="12589" max="12787" width="2.5703125" style="25"/>
    <col min="12788" max="12788" width="1.42578125" style="25" customWidth="1"/>
    <col min="12789" max="12789" width="1.140625" style="25" customWidth="1"/>
    <col min="12790" max="12790" width="1.5703125" style="25" customWidth="1"/>
    <col min="12791" max="12792" width="2.5703125" style="25"/>
    <col min="12793" max="12793" width="2.140625" style="25" customWidth="1"/>
    <col min="12794" max="12799" width="2.5703125" style="25"/>
    <col min="12800" max="12800" width="3.42578125" style="25" customWidth="1"/>
    <col min="12801" max="12807" width="2.5703125" style="25"/>
    <col min="12808" max="12808" width="2.5703125" style="25" customWidth="1"/>
    <col min="12809" max="12818" width="2.5703125" style="25"/>
    <col min="12819" max="12819" width="3" style="25" customWidth="1"/>
    <col min="12820" max="12821" width="2.5703125" style="25"/>
    <col min="12822" max="12822" width="2.140625" style="25" customWidth="1"/>
    <col min="12823" max="12823" width="4" style="25" customWidth="1"/>
    <col min="12824" max="12825" width="2.5703125" style="25"/>
    <col min="12826" max="12826" width="2.42578125" style="25" customWidth="1"/>
    <col min="12827" max="12828" width="0.5703125" style="25" customWidth="1"/>
    <col min="12829" max="12830" width="2.5703125" style="25"/>
    <col min="12831" max="12831" width="7.42578125" style="25" customWidth="1"/>
    <col min="12832" max="12832" width="7" style="25" customWidth="1"/>
    <col min="12833" max="12843" width="2.5703125" style="25"/>
    <col min="12844" max="12844" width="0.85546875" style="25" customWidth="1"/>
    <col min="12845" max="13043" width="2.5703125" style="25"/>
    <col min="13044" max="13044" width="1.42578125" style="25" customWidth="1"/>
    <col min="13045" max="13045" width="1.140625" style="25" customWidth="1"/>
    <col min="13046" max="13046" width="1.5703125" style="25" customWidth="1"/>
    <col min="13047" max="13048" width="2.5703125" style="25"/>
    <col min="13049" max="13049" width="2.140625" style="25" customWidth="1"/>
    <col min="13050" max="13055" width="2.5703125" style="25"/>
    <col min="13056" max="13056" width="3.42578125" style="25" customWidth="1"/>
    <col min="13057" max="13063" width="2.5703125" style="25"/>
    <col min="13064" max="13064" width="2.5703125" style="25" customWidth="1"/>
    <col min="13065" max="13074" width="2.5703125" style="25"/>
    <col min="13075" max="13075" width="3" style="25" customWidth="1"/>
    <col min="13076" max="13077" width="2.5703125" style="25"/>
    <col min="13078" max="13078" width="2.140625" style="25" customWidth="1"/>
    <col min="13079" max="13079" width="4" style="25" customWidth="1"/>
    <col min="13080" max="13081" width="2.5703125" style="25"/>
    <col min="13082" max="13082" width="2.42578125" style="25" customWidth="1"/>
    <col min="13083" max="13084" width="0.5703125" style="25" customWidth="1"/>
    <col min="13085" max="13086" width="2.5703125" style="25"/>
    <col min="13087" max="13087" width="7.42578125" style="25" customWidth="1"/>
    <col min="13088" max="13088" width="7" style="25" customWidth="1"/>
    <col min="13089" max="13099" width="2.5703125" style="25"/>
    <col min="13100" max="13100" width="0.85546875" style="25" customWidth="1"/>
    <col min="13101" max="13299" width="2.5703125" style="25"/>
    <col min="13300" max="13300" width="1.42578125" style="25" customWidth="1"/>
    <col min="13301" max="13301" width="1.140625" style="25" customWidth="1"/>
    <col min="13302" max="13302" width="1.5703125" style="25" customWidth="1"/>
    <col min="13303" max="13304" width="2.5703125" style="25"/>
    <col min="13305" max="13305" width="2.140625" style="25" customWidth="1"/>
    <col min="13306" max="13311" width="2.5703125" style="25"/>
    <col min="13312" max="13312" width="3.42578125" style="25" customWidth="1"/>
    <col min="13313" max="13319" width="2.5703125" style="25"/>
    <col min="13320" max="13320" width="2.5703125" style="25" customWidth="1"/>
    <col min="13321" max="13330" width="2.5703125" style="25"/>
    <col min="13331" max="13331" width="3" style="25" customWidth="1"/>
    <col min="13332" max="13333" width="2.5703125" style="25"/>
    <col min="13334" max="13334" width="2.140625" style="25" customWidth="1"/>
    <col min="13335" max="13335" width="4" style="25" customWidth="1"/>
    <col min="13336" max="13337" width="2.5703125" style="25"/>
    <col min="13338" max="13338" width="2.42578125" style="25" customWidth="1"/>
    <col min="13339" max="13340" width="0.5703125" style="25" customWidth="1"/>
    <col min="13341" max="13342" width="2.5703125" style="25"/>
    <col min="13343" max="13343" width="7.42578125" style="25" customWidth="1"/>
    <col min="13344" max="13344" width="7" style="25" customWidth="1"/>
    <col min="13345" max="13355" width="2.5703125" style="25"/>
    <col min="13356" max="13356" width="0.85546875" style="25" customWidth="1"/>
    <col min="13357" max="13555" width="2.5703125" style="25"/>
    <col min="13556" max="13556" width="1.42578125" style="25" customWidth="1"/>
    <col min="13557" max="13557" width="1.140625" style="25" customWidth="1"/>
    <col min="13558" max="13558" width="1.5703125" style="25" customWidth="1"/>
    <col min="13559" max="13560" width="2.5703125" style="25"/>
    <col min="13561" max="13561" width="2.140625" style="25" customWidth="1"/>
    <col min="13562" max="13567" width="2.5703125" style="25"/>
    <col min="13568" max="13568" width="3.42578125" style="25" customWidth="1"/>
    <col min="13569" max="13575" width="2.5703125" style="25"/>
    <col min="13576" max="13576" width="2.5703125" style="25" customWidth="1"/>
    <col min="13577" max="13586" width="2.5703125" style="25"/>
    <col min="13587" max="13587" width="3" style="25" customWidth="1"/>
    <col min="13588" max="13589" width="2.5703125" style="25"/>
    <col min="13590" max="13590" width="2.140625" style="25" customWidth="1"/>
    <col min="13591" max="13591" width="4" style="25" customWidth="1"/>
    <col min="13592" max="13593" width="2.5703125" style="25"/>
    <col min="13594" max="13594" width="2.42578125" style="25" customWidth="1"/>
    <col min="13595" max="13596" width="0.5703125" style="25" customWidth="1"/>
    <col min="13597" max="13598" width="2.5703125" style="25"/>
    <col min="13599" max="13599" width="7.42578125" style="25" customWidth="1"/>
    <col min="13600" max="13600" width="7" style="25" customWidth="1"/>
    <col min="13601" max="13611" width="2.5703125" style="25"/>
    <col min="13612" max="13612" width="0.85546875" style="25" customWidth="1"/>
    <col min="13613" max="13811" width="2.5703125" style="25"/>
    <col min="13812" max="13812" width="1.42578125" style="25" customWidth="1"/>
    <col min="13813" max="13813" width="1.140625" style="25" customWidth="1"/>
    <col min="13814" max="13814" width="1.5703125" style="25" customWidth="1"/>
    <col min="13815" max="13816" width="2.5703125" style="25"/>
    <col min="13817" max="13817" width="2.140625" style="25" customWidth="1"/>
    <col min="13818" max="13823" width="2.5703125" style="25"/>
    <col min="13824" max="13824" width="3.42578125" style="25" customWidth="1"/>
    <col min="13825" max="13831" width="2.5703125" style="25"/>
    <col min="13832" max="13832" width="2.5703125" style="25" customWidth="1"/>
    <col min="13833" max="13842" width="2.5703125" style="25"/>
    <col min="13843" max="13843" width="3" style="25" customWidth="1"/>
    <col min="13844" max="13845" width="2.5703125" style="25"/>
    <col min="13846" max="13846" width="2.140625" style="25" customWidth="1"/>
    <col min="13847" max="13847" width="4" style="25" customWidth="1"/>
    <col min="13848" max="13849" width="2.5703125" style="25"/>
    <col min="13850" max="13850" width="2.42578125" style="25" customWidth="1"/>
    <col min="13851" max="13852" width="0.5703125" style="25" customWidth="1"/>
    <col min="13853" max="13854" width="2.5703125" style="25"/>
    <col min="13855" max="13855" width="7.42578125" style="25" customWidth="1"/>
    <col min="13856" max="13856" width="7" style="25" customWidth="1"/>
    <col min="13857" max="13867" width="2.5703125" style="25"/>
    <col min="13868" max="13868" width="0.85546875" style="25" customWidth="1"/>
    <col min="13869" max="14067" width="2.5703125" style="25"/>
    <col min="14068" max="14068" width="1.42578125" style="25" customWidth="1"/>
    <col min="14069" max="14069" width="1.140625" style="25" customWidth="1"/>
    <col min="14070" max="14070" width="1.5703125" style="25" customWidth="1"/>
    <col min="14071" max="14072" width="2.5703125" style="25"/>
    <col min="14073" max="14073" width="2.140625" style="25" customWidth="1"/>
    <col min="14074" max="14079" width="2.5703125" style="25"/>
    <col min="14080" max="14080" width="3.42578125" style="25" customWidth="1"/>
    <col min="14081" max="14087" width="2.5703125" style="25"/>
    <col min="14088" max="14088" width="2.5703125" style="25" customWidth="1"/>
    <col min="14089" max="14098" width="2.5703125" style="25"/>
    <col min="14099" max="14099" width="3" style="25" customWidth="1"/>
    <col min="14100" max="14101" width="2.5703125" style="25"/>
    <col min="14102" max="14102" width="2.140625" style="25" customWidth="1"/>
    <col min="14103" max="14103" width="4" style="25" customWidth="1"/>
    <col min="14104" max="14105" width="2.5703125" style="25"/>
    <col min="14106" max="14106" width="2.42578125" style="25" customWidth="1"/>
    <col min="14107" max="14108" width="0.5703125" style="25" customWidth="1"/>
    <col min="14109" max="14110" width="2.5703125" style="25"/>
    <col min="14111" max="14111" width="7.42578125" style="25" customWidth="1"/>
    <col min="14112" max="14112" width="7" style="25" customWidth="1"/>
    <col min="14113" max="14123" width="2.5703125" style="25"/>
    <col min="14124" max="14124" width="0.85546875" style="25" customWidth="1"/>
    <col min="14125" max="14323" width="2.5703125" style="25"/>
    <col min="14324" max="14324" width="1.42578125" style="25" customWidth="1"/>
    <col min="14325" max="14325" width="1.140625" style="25" customWidth="1"/>
    <col min="14326" max="14326" width="1.5703125" style="25" customWidth="1"/>
    <col min="14327" max="14328" width="2.5703125" style="25"/>
    <col min="14329" max="14329" width="2.140625" style="25" customWidth="1"/>
    <col min="14330" max="14335" width="2.5703125" style="25"/>
    <col min="14336" max="14336" width="3.42578125" style="25" customWidth="1"/>
    <col min="14337" max="14343" width="2.5703125" style="25"/>
    <col min="14344" max="14344" width="2.5703125" style="25" customWidth="1"/>
    <col min="14345" max="14354" width="2.5703125" style="25"/>
    <col min="14355" max="14355" width="3" style="25" customWidth="1"/>
    <col min="14356" max="14357" width="2.5703125" style="25"/>
    <col min="14358" max="14358" width="2.140625" style="25" customWidth="1"/>
    <col min="14359" max="14359" width="4" style="25" customWidth="1"/>
    <col min="14360" max="14361" width="2.5703125" style="25"/>
    <col min="14362" max="14362" width="2.42578125" style="25" customWidth="1"/>
    <col min="14363" max="14364" width="0.5703125" style="25" customWidth="1"/>
    <col min="14365" max="14366" width="2.5703125" style="25"/>
    <col min="14367" max="14367" width="7.42578125" style="25" customWidth="1"/>
    <col min="14368" max="14368" width="7" style="25" customWidth="1"/>
    <col min="14369" max="14379" width="2.5703125" style="25"/>
    <col min="14380" max="14380" width="0.85546875" style="25" customWidth="1"/>
    <col min="14381" max="14579" width="2.5703125" style="25"/>
    <col min="14580" max="14580" width="1.42578125" style="25" customWidth="1"/>
    <col min="14581" max="14581" width="1.140625" style="25" customWidth="1"/>
    <col min="14582" max="14582" width="1.5703125" style="25" customWidth="1"/>
    <col min="14583" max="14584" width="2.5703125" style="25"/>
    <col min="14585" max="14585" width="2.140625" style="25" customWidth="1"/>
    <col min="14586" max="14591" width="2.5703125" style="25"/>
    <col min="14592" max="14592" width="3.42578125" style="25" customWidth="1"/>
    <col min="14593" max="14599" width="2.5703125" style="25"/>
    <col min="14600" max="14600" width="2.5703125" style="25" customWidth="1"/>
    <col min="14601" max="14610" width="2.5703125" style="25"/>
    <col min="14611" max="14611" width="3" style="25" customWidth="1"/>
    <col min="14612" max="14613" width="2.5703125" style="25"/>
    <col min="14614" max="14614" width="2.140625" style="25" customWidth="1"/>
    <col min="14615" max="14615" width="4" style="25" customWidth="1"/>
    <col min="14616" max="14617" width="2.5703125" style="25"/>
    <col min="14618" max="14618" width="2.42578125" style="25" customWidth="1"/>
    <col min="14619" max="14620" width="0.5703125" style="25" customWidth="1"/>
    <col min="14621" max="14622" width="2.5703125" style="25"/>
    <col min="14623" max="14623" width="7.42578125" style="25" customWidth="1"/>
    <col min="14624" max="14624" width="7" style="25" customWidth="1"/>
    <col min="14625" max="14635" width="2.5703125" style="25"/>
    <col min="14636" max="14636" width="0.85546875" style="25" customWidth="1"/>
    <col min="14637" max="14835" width="2.5703125" style="25"/>
    <col min="14836" max="14836" width="1.42578125" style="25" customWidth="1"/>
    <col min="14837" max="14837" width="1.140625" style="25" customWidth="1"/>
    <col min="14838" max="14838" width="1.5703125" style="25" customWidth="1"/>
    <col min="14839" max="14840" width="2.5703125" style="25"/>
    <col min="14841" max="14841" width="2.140625" style="25" customWidth="1"/>
    <col min="14842" max="14847" width="2.5703125" style="25"/>
    <col min="14848" max="14848" width="3.42578125" style="25" customWidth="1"/>
    <col min="14849" max="14855" width="2.5703125" style="25"/>
    <col min="14856" max="14856" width="2.5703125" style="25" customWidth="1"/>
    <col min="14857" max="14866" width="2.5703125" style="25"/>
    <col min="14867" max="14867" width="3" style="25" customWidth="1"/>
    <col min="14868" max="14869" width="2.5703125" style="25"/>
    <col min="14870" max="14870" width="2.140625" style="25" customWidth="1"/>
    <col min="14871" max="14871" width="4" style="25" customWidth="1"/>
    <col min="14872" max="14873" width="2.5703125" style="25"/>
    <col min="14874" max="14874" width="2.42578125" style="25" customWidth="1"/>
    <col min="14875" max="14876" width="0.5703125" style="25" customWidth="1"/>
    <col min="14877" max="14878" width="2.5703125" style="25"/>
    <col min="14879" max="14879" width="7.42578125" style="25" customWidth="1"/>
    <col min="14880" max="14880" width="7" style="25" customWidth="1"/>
    <col min="14881" max="14891" width="2.5703125" style="25"/>
    <col min="14892" max="14892" width="0.85546875" style="25" customWidth="1"/>
    <col min="14893" max="15091" width="2.5703125" style="25"/>
    <col min="15092" max="15092" width="1.42578125" style="25" customWidth="1"/>
    <col min="15093" max="15093" width="1.140625" style="25" customWidth="1"/>
    <col min="15094" max="15094" width="1.5703125" style="25" customWidth="1"/>
    <col min="15095" max="15096" width="2.5703125" style="25"/>
    <col min="15097" max="15097" width="2.140625" style="25" customWidth="1"/>
    <col min="15098" max="15103" width="2.5703125" style="25"/>
    <col min="15104" max="15104" width="3.42578125" style="25" customWidth="1"/>
    <col min="15105" max="15111" width="2.5703125" style="25"/>
    <col min="15112" max="15112" width="2.5703125" style="25" customWidth="1"/>
    <col min="15113" max="15122" width="2.5703125" style="25"/>
    <col min="15123" max="15123" width="3" style="25" customWidth="1"/>
    <col min="15124" max="15125" width="2.5703125" style="25"/>
    <col min="15126" max="15126" width="2.140625" style="25" customWidth="1"/>
    <col min="15127" max="15127" width="4" style="25" customWidth="1"/>
    <col min="15128" max="15129" width="2.5703125" style="25"/>
    <col min="15130" max="15130" width="2.42578125" style="25" customWidth="1"/>
    <col min="15131" max="15132" width="0.5703125" style="25" customWidth="1"/>
    <col min="15133" max="15134" width="2.5703125" style="25"/>
    <col min="15135" max="15135" width="7.42578125" style="25" customWidth="1"/>
    <col min="15136" max="15136" width="7" style="25" customWidth="1"/>
    <col min="15137" max="15147" width="2.5703125" style="25"/>
    <col min="15148" max="15148" width="0.85546875" style="25" customWidth="1"/>
    <col min="15149" max="15347" width="2.5703125" style="25"/>
    <col min="15348" max="15348" width="1.42578125" style="25" customWidth="1"/>
    <col min="15349" max="15349" width="1.140625" style="25" customWidth="1"/>
    <col min="15350" max="15350" width="1.5703125" style="25" customWidth="1"/>
    <col min="15351" max="15352" width="2.5703125" style="25"/>
    <col min="15353" max="15353" width="2.140625" style="25" customWidth="1"/>
    <col min="15354" max="15359" width="2.5703125" style="25"/>
    <col min="15360" max="15360" width="3.42578125" style="25" customWidth="1"/>
    <col min="15361" max="15367" width="2.5703125" style="25"/>
    <col min="15368" max="15368" width="2.5703125" style="25" customWidth="1"/>
    <col min="15369" max="15378" width="2.5703125" style="25"/>
    <col min="15379" max="15379" width="3" style="25" customWidth="1"/>
    <col min="15380" max="15381" width="2.5703125" style="25"/>
    <col min="15382" max="15382" width="2.140625" style="25" customWidth="1"/>
    <col min="15383" max="15383" width="4" style="25" customWidth="1"/>
    <col min="15384" max="15385" width="2.5703125" style="25"/>
    <col min="15386" max="15386" width="2.42578125" style="25" customWidth="1"/>
    <col min="15387" max="15388" width="0.5703125" style="25" customWidth="1"/>
    <col min="15389" max="15390" width="2.5703125" style="25"/>
    <col min="15391" max="15391" width="7.42578125" style="25" customWidth="1"/>
    <col min="15392" max="15392" width="7" style="25" customWidth="1"/>
    <col min="15393" max="15403" width="2.5703125" style="25"/>
    <col min="15404" max="15404" width="0.85546875" style="25" customWidth="1"/>
    <col min="15405" max="15603" width="2.5703125" style="25"/>
    <col min="15604" max="15604" width="1.42578125" style="25" customWidth="1"/>
    <col min="15605" max="15605" width="1.140625" style="25" customWidth="1"/>
    <col min="15606" max="15606" width="1.5703125" style="25" customWidth="1"/>
    <col min="15607" max="15608" width="2.5703125" style="25"/>
    <col min="15609" max="15609" width="2.140625" style="25" customWidth="1"/>
    <col min="15610" max="15615" width="2.5703125" style="25"/>
    <col min="15616" max="15616" width="3.42578125" style="25" customWidth="1"/>
    <col min="15617" max="15623" width="2.5703125" style="25"/>
    <col min="15624" max="15624" width="2.5703125" style="25" customWidth="1"/>
    <col min="15625" max="15634" width="2.5703125" style="25"/>
    <col min="15635" max="15635" width="3" style="25" customWidth="1"/>
    <col min="15636" max="15637" width="2.5703125" style="25"/>
    <col min="15638" max="15638" width="2.140625" style="25" customWidth="1"/>
    <col min="15639" max="15639" width="4" style="25" customWidth="1"/>
    <col min="15640" max="15641" width="2.5703125" style="25"/>
    <col min="15642" max="15642" width="2.42578125" style="25" customWidth="1"/>
    <col min="15643" max="15644" width="0.5703125" style="25" customWidth="1"/>
    <col min="15645" max="15646" width="2.5703125" style="25"/>
    <col min="15647" max="15647" width="7.42578125" style="25" customWidth="1"/>
    <col min="15648" max="15648" width="7" style="25" customWidth="1"/>
    <col min="15649" max="15659" width="2.5703125" style="25"/>
    <col min="15660" max="15660" width="0.85546875" style="25" customWidth="1"/>
    <col min="15661" max="15859" width="2.5703125" style="25"/>
    <col min="15860" max="15860" width="1.42578125" style="25" customWidth="1"/>
    <col min="15861" max="15861" width="1.140625" style="25" customWidth="1"/>
    <col min="15862" max="15862" width="1.5703125" style="25" customWidth="1"/>
    <col min="15863" max="15864" width="2.5703125" style="25"/>
    <col min="15865" max="15865" width="2.140625" style="25" customWidth="1"/>
    <col min="15866" max="15871" width="2.5703125" style="25"/>
    <col min="15872" max="15872" width="3.42578125" style="25" customWidth="1"/>
    <col min="15873" max="15879" width="2.5703125" style="25"/>
    <col min="15880" max="15880" width="2.5703125" style="25" customWidth="1"/>
    <col min="15881" max="15890" width="2.5703125" style="25"/>
    <col min="15891" max="15891" width="3" style="25" customWidth="1"/>
    <col min="15892" max="15893" width="2.5703125" style="25"/>
    <col min="15894" max="15894" width="2.140625" style="25" customWidth="1"/>
    <col min="15895" max="15895" width="4" style="25" customWidth="1"/>
    <col min="15896" max="15897" width="2.5703125" style="25"/>
    <col min="15898" max="15898" width="2.42578125" style="25" customWidth="1"/>
    <col min="15899" max="15900" width="0.5703125" style="25" customWidth="1"/>
    <col min="15901" max="15902" width="2.5703125" style="25"/>
    <col min="15903" max="15903" width="7.42578125" style="25" customWidth="1"/>
    <col min="15904" max="15904" width="7" style="25" customWidth="1"/>
    <col min="15905" max="15915" width="2.5703125" style="25"/>
    <col min="15916" max="15916" width="0.85546875" style="25" customWidth="1"/>
    <col min="15917" max="16115" width="2.5703125" style="25"/>
    <col min="16116" max="16116" width="1.42578125" style="25" customWidth="1"/>
    <col min="16117" max="16117" width="1.140625" style="25" customWidth="1"/>
    <col min="16118" max="16118" width="1.5703125" style="25" customWidth="1"/>
    <col min="16119" max="16120" width="2.5703125" style="25"/>
    <col min="16121" max="16121" width="2.140625" style="25" customWidth="1"/>
    <col min="16122" max="16127" width="2.5703125" style="25"/>
    <col min="16128" max="16128" width="3.42578125" style="25" customWidth="1"/>
    <col min="16129" max="16135" width="2.5703125" style="25"/>
    <col min="16136" max="16136" width="2.5703125" style="25" customWidth="1"/>
    <col min="16137" max="16146" width="2.5703125" style="25"/>
    <col min="16147" max="16147" width="3" style="25" customWidth="1"/>
    <col min="16148" max="16149" width="2.5703125" style="25"/>
    <col min="16150" max="16150" width="2.140625" style="25" customWidth="1"/>
    <col min="16151" max="16151" width="4" style="25" customWidth="1"/>
    <col min="16152" max="16153" width="2.5703125" style="25"/>
    <col min="16154" max="16154" width="2.42578125" style="25" customWidth="1"/>
    <col min="16155" max="16156" width="0.5703125" style="25" customWidth="1"/>
    <col min="16157" max="16158" width="2.5703125" style="25"/>
    <col min="16159" max="16159" width="7.42578125" style="25" customWidth="1"/>
    <col min="16160" max="16160" width="7" style="25" customWidth="1"/>
    <col min="16161" max="16171" width="2.5703125" style="25"/>
    <col min="16172" max="16172" width="0.85546875" style="25" customWidth="1"/>
    <col min="16173" max="16384" width="2.5703125" style="25"/>
  </cols>
  <sheetData>
    <row r="1" spans="2:48" ht="12.6" customHeight="1" x14ac:dyDescent="0.2"/>
    <row r="2" spans="2:48" ht="12.6" customHeight="1" x14ac:dyDescent="0.2">
      <c r="B2" s="578" t="str">
        <f>CONCATENATE('Dados de Entrada'!B57,'Dados de Entrada'!C57,"/",'Dados de Entrada'!D57)</f>
        <v>CERTIFICADO AM-CNBL - 103/26</v>
      </c>
      <c r="C2" s="579"/>
      <c r="D2" s="579"/>
      <c r="E2" s="579"/>
      <c r="F2" s="579"/>
      <c r="G2" s="579"/>
      <c r="H2" s="579"/>
      <c r="I2" s="579"/>
      <c r="J2" s="579"/>
      <c r="K2" s="580"/>
      <c r="L2" s="51"/>
      <c r="M2" s="51"/>
      <c r="N2" s="51"/>
      <c r="P2" s="622"/>
      <c r="Q2" s="622"/>
      <c r="R2" s="622"/>
      <c r="S2" s="622"/>
      <c r="T2" s="622"/>
      <c r="U2" s="622"/>
      <c r="V2" s="622"/>
      <c r="W2" s="622"/>
    </row>
    <row r="3" spans="2:48" ht="12.6" customHeight="1" x14ac:dyDescent="0.2"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P3" s="622"/>
      <c r="Q3" s="622"/>
      <c r="R3" s="622"/>
      <c r="S3" s="622"/>
      <c r="T3" s="622"/>
      <c r="U3" s="622"/>
      <c r="V3" s="622"/>
      <c r="W3" s="622"/>
    </row>
    <row r="4" spans="2:48" ht="35.1" customHeight="1" x14ac:dyDescent="0.2">
      <c r="B4" s="26"/>
      <c r="C4" s="26"/>
      <c r="D4" s="26"/>
      <c r="E4" s="53"/>
      <c r="F4" s="53"/>
      <c r="G4" s="53"/>
      <c r="H4" s="170"/>
      <c r="I4" s="623" t="s">
        <v>175</v>
      </c>
      <c r="J4" s="623"/>
      <c r="K4" s="623"/>
      <c r="L4" s="623"/>
      <c r="M4" s="623"/>
      <c r="N4" s="623"/>
      <c r="O4" s="623"/>
      <c r="P4" s="623"/>
      <c r="Q4" s="623"/>
      <c r="R4" s="623"/>
      <c r="S4" s="623"/>
      <c r="T4" s="623"/>
      <c r="U4" s="623"/>
      <c r="V4" s="623"/>
      <c r="W4" s="624" t="str">
        <f>IF('Dados de Entrada'!H58="x","(CONDICIONAL)",IF('Dados de Entrada'!H59="x","(PROVISÓRIO)",""))</f>
        <v>(CONDICIONAL)</v>
      </c>
      <c r="X4" s="624"/>
      <c r="Y4" s="624"/>
      <c r="Z4" s="624"/>
      <c r="AA4" s="624"/>
      <c r="AB4" s="52"/>
    </row>
    <row r="5" spans="2:48" ht="12.6" customHeight="1" x14ac:dyDescent="0.2">
      <c r="B5" s="26"/>
      <c r="C5" s="26"/>
      <c r="D5" s="26"/>
      <c r="E5" s="53"/>
      <c r="F5" s="53"/>
      <c r="G5" s="53"/>
      <c r="H5" s="725" t="s">
        <v>177</v>
      </c>
      <c r="I5" s="725"/>
      <c r="J5" s="725"/>
      <c r="K5" s="725"/>
      <c r="L5" s="725"/>
      <c r="M5" s="725"/>
      <c r="N5" s="725"/>
      <c r="O5" s="725"/>
      <c r="P5" s="725"/>
      <c r="Q5" s="725"/>
      <c r="R5" s="725"/>
      <c r="S5" s="725"/>
      <c r="T5" s="725"/>
      <c r="U5" s="725"/>
      <c r="V5" s="725"/>
      <c r="W5" s="725"/>
      <c r="X5" s="53"/>
      <c r="Y5" s="54"/>
      <c r="Z5" s="52"/>
      <c r="AA5" s="52"/>
      <c r="AB5" s="52"/>
      <c r="AI5" s="601"/>
      <c r="AJ5" s="601"/>
      <c r="AK5" s="601"/>
      <c r="AL5" s="601"/>
      <c r="AM5" s="601"/>
      <c r="AN5" s="601"/>
      <c r="AO5" s="601"/>
      <c r="AP5" s="601"/>
      <c r="AQ5" s="601"/>
    </row>
    <row r="6" spans="2:48" ht="12.6" customHeight="1" x14ac:dyDescent="0.2">
      <c r="B6" s="26"/>
      <c r="C6" s="26"/>
      <c r="D6" s="26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4"/>
      <c r="Z6" s="52"/>
      <c r="AA6" s="52"/>
      <c r="AB6" s="52"/>
      <c r="AI6" s="27"/>
      <c r="AJ6" s="27"/>
      <c r="AK6" s="27"/>
      <c r="AL6" s="27"/>
      <c r="AM6" s="27"/>
      <c r="AN6" s="27"/>
      <c r="AO6" s="27"/>
      <c r="AP6" s="27"/>
      <c r="AQ6" s="27"/>
    </row>
    <row r="7" spans="2:48" ht="12.6" customHeight="1" x14ac:dyDescent="0.2">
      <c r="B7" s="26"/>
      <c r="C7" s="26"/>
      <c r="D7" s="26"/>
      <c r="E7" s="26"/>
      <c r="F7" s="26"/>
      <c r="G7" s="56"/>
      <c r="H7" s="602" t="s">
        <v>91</v>
      </c>
      <c r="I7" s="602"/>
      <c r="J7" s="602"/>
      <c r="K7" s="602"/>
      <c r="L7" s="602"/>
      <c r="M7" s="602"/>
      <c r="N7" s="602"/>
      <c r="O7" s="602"/>
      <c r="P7" s="602"/>
      <c r="Q7" s="602"/>
      <c r="R7" s="602"/>
      <c r="S7" s="602"/>
      <c r="T7" s="602"/>
      <c r="U7" s="602"/>
      <c r="V7" s="602"/>
      <c r="W7" s="602"/>
      <c r="X7" s="26"/>
      <c r="Y7" s="26"/>
      <c r="Z7" s="26"/>
      <c r="AA7" s="26"/>
      <c r="AB7" s="26"/>
      <c r="AE7" s="28"/>
    </row>
    <row r="8" spans="2:48" ht="5.0999999999999996" customHeight="1" x14ac:dyDescent="0.2">
      <c r="B8" s="26"/>
      <c r="C8" s="26"/>
      <c r="D8" s="26"/>
      <c r="E8" s="26"/>
      <c r="F8" s="26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26"/>
      <c r="Y8" s="26"/>
      <c r="Z8" s="26"/>
      <c r="AA8" s="26"/>
      <c r="AB8" s="26"/>
      <c r="AE8" s="28"/>
      <c r="AI8" s="601"/>
      <c r="AJ8" s="601"/>
      <c r="AK8" s="601"/>
      <c r="AL8" s="601"/>
      <c r="AM8" s="601"/>
      <c r="AN8" s="601"/>
      <c r="AO8" s="601"/>
      <c r="AP8" s="601"/>
      <c r="AQ8" s="601"/>
    </row>
    <row r="9" spans="2:48" ht="12.6" customHeight="1" x14ac:dyDescent="0.2">
      <c r="B9" s="26"/>
      <c r="C9" s="26"/>
      <c r="D9" s="26"/>
      <c r="E9" s="26"/>
      <c r="F9" s="26"/>
      <c r="G9" s="29"/>
      <c r="H9" s="602" t="s">
        <v>129</v>
      </c>
      <c r="I9" s="602"/>
      <c r="J9" s="602"/>
      <c r="K9" s="602"/>
      <c r="L9" s="602"/>
      <c r="M9" s="602"/>
      <c r="N9" s="602"/>
      <c r="O9" s="602"/>
      <c r="P9" s="602"/>
      <c r="Q9" s="602"/>
      <c r="R9" s="602"/>
      <c r="S9" s="602"/>
      <c r="T9" s="602"/>
      <c r="U9" s="602"/>
      <c r="V9" s="602"/>
      <c r="W9" s="602"/>
      <c r="X9" s="26"/>
      <c r="Y9" s="26"/>
      <c r="Z9" s="26"/>
      <c r="AA9" s="26"/>
      <c r="AB9" s="26"/>
      <c r="AE9" s="28"/>
      <c r="AI9" s="601"/>
      <c r="AJ9" s="601"/>
      <c r="AK9" s="601"/>
      <c r="AL9" s="601"/>
      <c r="AM9" s="601"/>
      <c r="AN9" s="601"/>
      <c r="AO9" s="601"/>
      <c r="AP9" s="601"/>
      <c r="AQ9" s="601"/>
    </row>
    <row r="10" spans="2:48" ht="5.0999999999999996" customHeight="1" x14ac:dyDescent="0.25">
      <c r="B10" s="26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26"/>
      <c r="AB10" s="26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</row>
    <row r="11" spans="2:48" ht="12.6" customHeight="1" x14ac:dyDescent="0.2">
      <c r="B11" s="26"/>
      <c r="C11" s="26"/>
      <c r="D11" s="26"/>
      <c r="E11" s="26"/>
      <c r="F11" s="26"/>
      <c r="G11" s="26"/>
      <c r="H11" s="602" t="s">
        <v>130</v>
      </c>
      <c r="I11" s="602"/>
      <c r="J11" s="602"/>
      <c r="K11" s="602"/>
      <c r="L11" s="602"/>
      <c r="M11" s="602"/>
      <c r="N11" s="602"/>
      <c r="O11" s="602"/>
      <c r="P11" s="602"/>
      <c r="Q11" s="602"/>
      <c r="R11" s="602"/>
      <c r="S11" s="602"/>
      <c r="T11" s="602"/>
      <c r="U11" s="602"/>
      <c r="V11" s="602"/>
      <c r="W11" s="602"/>
      <c r="X11" s="26"/>
      <c r="Y11" s="26"/>
      <c r="Z11" s="26"/>
      <c r="AA11" s="26"/>
      <c r="AB11" s="26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</row>
    <row r="12" spans="2:48" ht="12.6" customHeight="1" x14ac:dyDescent="0.2">
      <c r="B12" s="26"/>
      <c r="C12" s="26"/>
      <c r="D12" s="26"/>
      <c r="E12" s="26"/>
      <c r="F12" s="26"/>
      <c r="G12" s="26"/>
      <c r="H12" s="26"/>
      <c r="V12" s="26"/>
      <c r="W12" s="26"/>
      <c r="X12" s="26"/>
      <c r="Y12" s="26"/>
      <c r="Z12" s="26"/>
      <c r="AA12" s="26"/>
      <c r="AB12" s="26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</row>
    <row r="13" spans="2:48" ht="12.6" customHeight="1" x14ac:dyDescent="0.2">
      <c r="B13" s="26"/>
      <c r="C13" s="26"/>
      <c r="D13" s="26"/>
      <c r="E13" s="26"/>
      <c r="F13" s="26"/>
      <c r="G13" s="26"/>
      <c r="H13" s="603" t="s">
        <v>131</v>
      </c>
      <c r="I13" s="603"/>
      <c r="J13" s="603"/>
      <c r="K13" s="603"/>
      <c r="L13" s="603"/>
      <c r="M13" s="603"/>
      <c r="N13" s="603"/>
      <c r="O13" s="603"/>
      <c r="P13" s="603"/>
      <c r="Q13" s="603"/>
      <c r="R13" s="603"/>
      <c r="S13" s="603"/>
      <c r="T13" s="603"/>
      <c r="U13" s="603"/>
      <c r="V13" s="603"/>
      <c r="W13" s="603"/>
      <c r="X13" s="26"/>
      <c r="Y13" s="26"/>
      <c r="Z13" s="26"/>
      <c r="AA13" s="26"/>
      <c r="AB13" s="26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</row>
    <row r="14" spans="2:48" ht="12.6" customHeight="1" thickBot="1" x14ac:dyDescent="0.25"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J14" s="31"/>
    </row>
    <row r="15" spans="2:48" ht="12.6" customHeight="1" x14ac:dyDescent="0.2">
      <c r="B15" s="604" t="s">
        <v>3</v>
      </c>
      <c r="C15" s="605"/>
      <c r="D15" s="605"/>
      <c r="E15" s="605"/>
      <c r="F15" s="605"/>
      <c r="G15" s="605"/>
      <c r="H15" s="605"/>
      <c r="I15" s="605"/>
      <c r="J15" s="605"/>
      <c r="K15" s="605"/>
      <c r="L15" s="606"/>
      <c r="M15" s="610" t="s">
        <v>79</v>
      </c>
      <c r="N15" s="611"/>
      <c r="O15" s="611"/>
      <c r="P15" s="611"/>
      <c r="Q15" s="612"/>
      <c r="R15" s="610" t="s">
        <v>178</v>
      </c>
      <c r="S15" s="611"/>
      <c r="T15" s="611"/>
      <c r="U15" s="611"/>
      <c r="V15" s="612"/>
      <c r="W15" s="610" t="s">
        <v>81</v>
      </c>
      <c r="X15" s="611"/>
      <c r="Y15" s="611"/>
      <c r="Z15" s="611"/>
      <c r="AA15" s="721"/>
      <c r="AB15" s="26"/>
    </row>
    <row r="16" spans="2:48" ht="12.6" customHeight="1" x14ac:dyDescent="0.2">
      <c r="B16" s="607"/>
      <c r="C16" s="608"/>
      <c r="D16" s="608"/>
      <c r="E16" s="608"/>
      <c r="F16" s="608"/>
      <c r="G16" s="608"/>
      <c r="H16" s="608"/>
      <c r="I16" s="608"/>
      <c r="J16" s="608"/>
      <c r="K16" s="608"/>
      <c r="L16" s="609"/>
      <c r="M16" s="613"/>
      <c r="N16" s="614"/>
      <c r="O16" s="614"/>
      <c r="P16" s="614"/>
      <c r="Q16" s="615"/>
      <c r="R16" s="613"/>
      <c r="S16" s="614"/>
      <c r="T16" s="614"/>
      <c r="U16" s="614"/>
      <c r="V16" s="615"/>
      <c r="W16" s="613"/>
      <c r="X16" s="614"/>
      <c r="Y16" s="614"/>
      <c r="Z16" s="614"/>
      <c r="AA16" s="722"/>
      <c r="AB16" s="26"/>
    </row>
    <row r="17" spans="2:28" ht="12.6" customHeight="1" x14ac:dyDescent="0.2">
      <c r="B17" s="627" t="str">
        <f>'Dados de Entrada'!C7</f>
        <v>BJ</v>
      </c>
      <c r="C17" s="628"/>
      <c r="D17" s="628"/>
      <c r="E17" s="628"/>
      <c r="F17" s="628"/>
      <c r="G17" s="628"/>
      <c r="H17" s="628"/>
      <c r="I17" s="628"/>
      <c r="J17" s="628"/>
      <c r="K17" s="628"/>
      <c r="L17" s="629"/>
      <c r="M17" s="636" t="str">
        <f>'Dados de Entrada'!C9</f>
        <v>Não Fornecido</v>
      </c>
      <c r="N17" s="637"/>
      <c r="O17" s="637"/>
      <c r="P17" s="637"/>
      <c r="Q17" s="638"/>
      <c r="R17" s="645" t="str">
        <f>'Dados de Entrada'!C10</f>
        <v>Belém PA</v>
      </c>
      <c r="S17" s="628"/>
      <c r="T17" s="628"/>
      <c r="U17" s="628"/>
      <c r="V17" s="629"/>
      <c r="W17" s="636">
        <f>'L &gt; ou = 24'!J48</f>
        <v>42</v>
      </c>
      <c r="X17" s="637"/>
      <c r="Y17" s="637"/>
      <c r="Z17" s="637"/>
      <c r="AA17" s="648"/>
      <c r="AB17" s="26"/>
    </row>
    <row r="18" spans="2:28" ht="12.6" customHeight="1" x14ac:dyDescent="0.2">
      <c r="B18" s="630"/>
      <c r="C18" s="631"/>
      <c r="D18" s="631"/>
      <c r="E18" s="631"/>
      <c r="F18" s="631"/>
      <c r="G18" s="631"/>
      <c r="H18" s="631"/>
      <c r="I18" s="631"/>
      <c r="J18" s="631"/>
      <c r="K18" s="631"/>
      <c r="L18" s="632"/>
      <c r="M18" s="639"/>
      <c r="N18" s="640"/>
      <c r="O18" s="640"/>
      <c r="P18" s="640"/>
      <c r="Q18" s="641"/>
      <c r="R18" s="646"/>
      <c r="S18" s="631"/>
      <c r="T18" s="631"/>
      <c r="U18" s="631"/>
      <c r="V18" s="632"/>
      <c r="W18" s="639"/>
      <c r="X18" s="640"/>
      <c r="Y18" s="640"/>
      <c r="Z18" s="640"/>
      <c r="AA18" s="649"/>
      <c r="AB18" s="26"/>
    </row>
    <row r="19" spans="2:28" ht="12.6" customHeight="1" thickBot="1" x14ac:dyDescent="0.25">
      <c r="B19" s="633"/>
      <c r="C19" s="634"/>
      <c r="D19" s="634"/>
      <c r="E19" s="634"/>
      <c r="F19" s="634"/>
      <c r="G19" s="634"/>
      <c r="H19" s="634"/>
      <c r="I19" s="634"/>
      <c r="J19" s="634"/>
      <c r="K19" s="634"/>
      <c r="L19" s="635"/>
      <c r="M19" s="642"/>
      <c r="N19" s="643"/>
      <c r="O19" s="643"/>
      <c r="P19" s="643"/>
      <c r="Q19" s="644"/>
      <c r="R19" s="647"/>
      <c r="S19" s="634"/>
      <c r="T19" s="634"/>
      <c r="U19" s="634"/>
      <c r="V19" s="635"/>
      <c r="W19" s="642"/>
      <c r="X19" s="643"/>
      <c r="Y19" s="643"/>
      <c r="Z19" s="643"/>
      <c r="AA19" s="650"/>
      <c r="AB19" s="26"/>
    </row>
    <row r="20" spans="2:28" ht="12.6" customHeight="1" thickBot="1" x14ac:dyDescent="0.25"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</row>
    <row r="21" spans="2:28" s="36" customFormat="1" ht="17.45" customHeight="1" x14ac:dyDescent="0.25">
      <c r="B21" s="708" t="s">
        <v>179</v>
      </c>
      <c r="C21" s="709"/>
      <c r="D21" s="709"/>
      <c r="E21" s="709"/>
      <c r="F21" s="709"/>
      <c r="G21" s="709"/>
      <c r="H21" s="709"/>
      <c r="I21" s="709"/>
      <c r="J21" s="709"/>
      <c r="K21" s="706" t="str">
        <f>'Dados de Entrada'!C17</f>
        <v>TRANSPORTE DE CARGA</v>
      </c>
      <c r="L21" s="706"/>
      <c r="M21" s="706"/>
      <c r="N21" s="706"/>
      <c r="O21" s="706"/>
      <c r="P21" s="706"/>
      <c r="Q21" s="706"/>
      <c r="R21" s="706"/>
      <c r="S21" s="706"/>
      <c r="T21" s="706"/>
      <c r="U21" s="706"/>
      <c r="V21" s="706"/>
      <c r="W21" s="706"/>
      <c r="X21" s="706"/>
      <c r="Y21" s="706"/>
      <c r="Z21" s="706"/>
      <c r="AA21" s="707"/>
      <c r="AB21" s="39"/>
    </row>
    <row r="22" spans="2:28" s="36" customFormat="1" ht="17.45" customHeight="1" x14ac:dyDescent="0.25">
      <c r="B22" s="710" t="s">
        <v>180</v>
      </c>
      <c r="C22" s="711"/>
      <c r="D22" s="711"/>
      <c r="E22" s="711"/>
      <c r="F22" s="711"/>
      <c r="G22" s="711"/>
      <c r="H22" s="711"/>
      <c r="I22" s="711"/>
      <c r="J22" s="712"/>
      <c r="K22" s="153" t="s">
        <v>112</v>
      </c>
      <c r="L22" s="715" t="s">
        <v>181</v>
      </c>
      <c r="M22" s="715"/>
      <c r="N22" s="153"/>
      <c r="O22" s="723" t="s">
        <v>182</v>
      </c>
      <c r="P22" s="723"/>
      <c r="Q22" s="153"/>
      <c r="R22" s="723" t="s">
        <v>183</v>
      </c>
      <c r="S22" s="723"/>
      <c r="T22" s="153"/>
      <c r="U22" s="723" t="s">
        <v>184</v>
      </c>
      <c r="V22" s="723"/>
      <c r="W22" s="153"/>
      <c r="X22" s="723" t="s">
        <v>84</v>
      </c>
      <c r="Y22" s="724"/>
      <c r="Z22" s="148"/>
      <c r="AA22" s="149"/>
      <c r="AB22" s="39"/>
    </row>
    <row r="23" spans="2:28" s="36" customFormat="1" ht="17.45" customHeight="1" thickBot="1" x14ac:dyDescent="0.3">
      <c r="B23" s="713" t="s">
        <v>185</v>
      </c>
      <c r="C23" s="714"/>
      <c r="D23" s="714"/>
      <c r="E23" s="714"/>
      <c r="F23" s="714"/>
      <c r="G23" s="714"/>
      <c r="H23" s="714"/>
      <c r="I23" s="714"/>
      <c r="J23" s="714"/>
      <c r="K23" s="152"/>
      <c r="L23" s="716" t="s">
        <v>186</v>
      </c>
      <c r="M23" s="716"/>
      <c r="N23" s="716"/>
      <c r="O23" s="152" t="s">
        <v>112</v>
      </c>
      <c r="P23" s="716" t="s">
        <v>25</v>
      </c>
      <c r="Q23" s="716"/>
      <c r="R23" s="717"/>
      <c r="S23" s="150"/>
      <c r="T23" s="146"/>
      <c r="U23" s="146"/>
      <c r="V23" s="146"/>
      <c r="W23" s="151"/>
      <c r="X23" s="151"/>
      <c r="Y23" s="151"/>
      <c r="Z23" s="151"/>
      <c r="AA23" s="154"/>
      <c r="AB23" s="39"/>
    </row>
    <row r="24" spans="2:28" s="36" customFormat="1" ht="6" customHeight="1" x14ac:dyDescent="0.25">
      <c r="B24" s="83"/>
      <c r="C24" s="83"/>
      <c r="D24" s="83"/>
      <c r="E24" s="83"/>
      <c r="F24" s="83"/>
      <c r="G24" s="83"/>
      <c r="H24" s="83"/>
      <c r="I24" s="83"/>
      <c r="J24" s="83"/>
      <c r="K24" s="47"/>
      <c r="L24" s="83"/>
      <c r="M24" s="83"/>
      <c r="N24" s="83"/>
      <c r="O24" s="47"/>
      <c r="P24" s="83"/>
      <c r="Q24" s="83"/>
      <c r="R24" s="83"/>
      <c r="S24" s="147"/>
      <c r="T24" s="147"/>
      <c r="U24" s="147"/>
      <c r="V24" s="147"/>
      <c r="W24" s="39"/>
      <c r="X24" s="39"/>
      <c r="Y24" s="39"/>
      <c r="Z24" s="39"/>
      <c r="AA24" s="39"/>
      <c r="AB24" s="39"/>
    </row>
    <row r="25" spans="2:28" ht="17.45" customHeight="1" x14ac:dyDescent="0.25">
      <c r="B25" s="703" t="s">
        <v>190</v>
      </c>
      <c r="C25" s="703"/>
      <c r="D25" s="703"/>
      <c r="E25" s="703"/>
      <c r="F25" s="703"/>
      <c r="G25" s="703"/>
      <c r="H25" s="703"/>
      <c r="I25" s="703"/>
      <c r="J25" s="703"/>
      <c r="K25" s="703"/>
      <c r="L25" s="703"/>
      <c r="M25" s="703"/>
      <c r="N25" s="703"/>
      <c r="O25" s="39"/>
      <c r="P25" s="39"/>
      <c r="Q25" s="39"/>
      <c r="R25" s="39"/>
      <c r="S25" s="39"/>
      <c r="T25" s="39"/>
      <c r="U25" s="39"/>
      <c r="V25" s="39"/>
      <c r="W25" s="39"/>
      <c r="X25" s="36"/>
      <c r="Y25" s="36"/>
      <c r="Z25" s="36"/>
      <c r="AA25" s="36"/>
      <c r="AB25" s="26"/>
    </row>
    <row r="26" spans="2:28" ht="17.45" customHeight="1" x14ac:dyDescent="0.25">
      <c r="B26" s="665" t="s">
        <v>189</v>
      </c>
      <c r="C26" s="665"/>
      <c r="D26" s="665"/>
      <c r="E26" s="665"/>
      <c r="F26" s="665"/>
      <c r="G26" s="665"/>
      <c r="H26" s="665"/>
      <c r="I26" s="665"/>
      <c r="J26" s="665"/>
      <c r="K26" s="665"/>
      <c r="L26" s="665"/>
      <c r="M26" s="665"/>
      <c r="N26" s="665"/>
      <c r="O26" s="663">
        <f>NBL!D146</f>
        <v>320</v>
      </c>
      <c r="P26" s="663"/>
      <c r="Q26" s="664" t="s">
        <v>188</v>
      </c>
      <c r="R26" s="664"/>
      <c r="S26" s="36"/>
      <c r="T26" s="36"/>
      <c r="U26" s="36"/>
      <c r="V26" s="39"/>
      <c r="W26" s="39"/>
      <c r="X26" s="39"/>
      <c r="Y26" s="39"/>
      <c r="Z26" s="39"/>
      <c r="AA26" s="39"/>
      <c r="AB26" s="26"/>
    </row>
    <row r="27" spans="2:28" ht="17.45" customHeight="1" x14ac:dyDescent="0.25">
      <c r="B27" s="665" t="s">
        <v>191</v>
      </c>
      <c r="C27" s="665"/>
      <c r="D27" s="665"/>
      <c r="E27" s="665"/>
      <c r="F27" s="665"/>
      <c r="G27" s="665"/>
      <c r="H27" s="665"/>
      <c r="I27" s="665"/>
      <c r="J27" s="665"/>
      <c r="K27" s="665"/>
      <c r="L27" s="665"/>
      <c r="M27" s="665"/>
      <c r="N27" s="665"/>
      <c r="O27" s="720"/>
      <c r="P27" s="720"/>
      <c r="Q27" s="664" t="s">
        <v>188</v>
      </c>
      <c r="R27" s="664"/>
      <c r="S27" s="39"/>
      <c r="T27" s="39"/>
      <c r="U27" s="39"/>
      <c r="V27" s="39"/>
      <c r="W27" s="39"/>
      <c r="X27" s="39"/>
      <c r="Y27" s="39"/>
      <c r="Z27" s="39"/>
      <c r="AA27" s="39"/>
      <c r="AB27" s="26"/>
    </row>
    <row r="28" spans="2:28" ht="17.45" customHeight="1" x14ac:dyDescent="0.25">
      <c r="B28" s="665" t="s">
        <v>192</v>
      </c>
      <c r="C28" s="665"/>
      <c r="D28" s="665"/>
      <c r="E28" s="665"/>
      <c r="F28" s="665"/>
      <c r="G28" s="665"/>
      <c r="H28" s="665"/>
      <c r="I28" s="665"/>
      <c r="J28" s="665"/>
      <c r="K28" s="665"/>
      <c r="L28" s="665"/>
      <c r="M28" s="665"/>
      <c r="N28" s="665"/>
      <c r="O28" s="663">
        <f>NBL!D146</f>
        <v>320</v>
      </c>
      <c r="P28" s="663"/>
      <c r="Q28" s="664" t="s">
        <v>188</v>
      </c>
      <c r="R28" s="664"/>
      <c r="S28" s="39"/>
      <c r="T28" s="39"/>
      <c r="U28" s="39"/>
      <c r="V28" s="39"/>
      <c r="W28" s="39"/>
      <c r="X28" s="39"/>
      <c r="Y28" s="39"/>
      <c r="Z28" s="39"/>
      <c r="AA28" s="39"/>
      <c r="AB28" s="26"/>
    </row>
    <row r="29" spans="2:28" ht="12.6" customHeight="1" x14ac:dyDescent="0.25"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26"/>
    </row>
    <row r="30" spans="2:28" ht="12.6" customHeight="1" x14ac:dyDescent="0.25"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26"/>
    </row>
    <row r="31" spans="2:28" ht="12.6" customHeight="1" x14ac:dyDescent="0.25"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26"/>
    </row>
    <row r="32" spans="2:28" ht="12.6" customHeight="1" x14ac:dyDescent="0.25"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26"/>
    </row>
    <row r="33" spans="2:28" ht="12.6" customHeight="1" x14ac:dyDescent="0.25"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155" t="s">
        <v>89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26"/>
    </row>
    <row r="34" spans="2:28" ht="12.6" customHeight="1" x14ac:dyDescent="0.25"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26"/>
    </row>
    <row r="35" spans="2:28" ht="12.6" customHeight="1" x14ac:dyDescent="0.25"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26"/>
    </row>
    <row r="36" spans="2:28" ht="12.6" customHeight="1" x14ac:dyDescent="0.25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26"/>
    </row>
    <row r="37" spans="2:28" ht="12.6" customHeight="1" x14ac:dyDescent="0.25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26"/>
    </row>
    <row r="38" spans="2:28" ht="17.45" customHeight="1" x14ac:dyDescent="0.25">
      <c r="B38" s="665" t="s">
        <v>194</v>
      </c>
      <c r="C38" s="665"/>
      <c r="D38" s="665"/>
      <c r="E38" s="665"/>
      <c r="F38" s="665"/>
      <c r="G38" s="665"/>
      <c r="H38" s="665"/>
      <c r="I38" s="665"/>
      <c r="J38" s="665"/>
      <c r="K38" s="665"/>
      <c r="L38" s="665"/>
      <c r="M38" s="665"/>
      <c r="N38" s="665"/>
      <c r="O38" s="718">
        <v>0</v>
      </c>
      <c r="P38" s="718"/>
      <c r="Q38" s="719" t="s">
        <v>188</v>
      </c>
      <c r="R38" s="719"/>
      <c r="S38" s="703" t="s">
        <v>193</v>
      </c>
      <c r="T38" s="703"/>
      <c r="U38" s="703"/>
      <c r="V38" s="703"/>
      <c r="W38" s="703"/>
      <c r="X38" s="703"/>
      <c r="Y38" s="703"/>
      <c r="Z38" s="703"/>
      <c r="AA38" s="703"/>
      <c r="AB38" s="26"/>
    </row>
    <row r="39" spans="2:28" ht="17.45" customHeight="1" x14ac:dyDescent="0.25">
      <c r="B39" s="665" t="s">
        <v>199</v>
      </c>
      <c r="C39" s="665"/>
      <c r="D39" s="665"/>
      <c r="E39" s="665"/>
      <c r="F39" s="665"/>
      <c r="G39" s="665"/>
      <c r="H39" s="665"/>
      <c r="I39" s="665"/>
      <c r="J39" s="665"/>
      <c r="K39" s="718">
        <f>NBL!E166</f>
        <v>25440</v>
      </c>
      <c r="L39" s="718"/>
      <c r="M39" s="719" t="s">
        <v>188</v>
      </c>
      <c r="N39" s="719"/>
      <c r="O39" s="39" t="s">
        <v>195</v>
      </c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26"/>
    </row>
    <row r="40" spans="2:28" ht="17.45" customHeight="1" x14ac:dyDescent="0.25">
      <c r="B40" s="665" t="s">
        <v>198</v>
      </c>
      <c r="C40" s="665" t="s">
        <v>196</v>
      </c>
      <c r="D40" s="665"/>
      <c r="E40" s="665"/>
      <c r="F40" s="665"/>
      <c r="G40" s="665"/>
      <c r="H40" s="665"/>
      <c r="I40" s="665"/>
      <c r="J40" s="665"/>
      <c r="K40" s="665"/>
      <c r="L40" s="665"/>
      <c r="M40" s="665"/>
      <c r="N40" s="665"/>
      <c r="O40" s="718">
        <v>0</v>
      </c>
      <c r="P40" s="718"/>
      <c r="Q40" s="719" t="s">
        <v>188</v>
      </c>
      <c r="R40" s="719"/>
      <c r="S40" s="39" t="s">
        <v>197</v>
      </c>
      <c r="T40" s="39"/>
      <c r="U40" s="39"/>
      <c r="V40" s="39"/>
      <c r="W40" s="39"/>
      <c r="X40" s="39"/>
      <c r="Y40" s="39"/>
      <c r="Z40" s="39"/>
      <c r="AA40" s="39"/>
      <c r="AB40" s="26"/>
    </row>
    <row r="41" spans="2:28" s="38" customFormat="1" ht="17.45" customHeight="1" x14ac:dyDescent="0.25"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58"/>
    </row>
    <row r="42" spans="2:28" ht="15" customHeight="1" x14ac:dyDescent="0.2">
      <c r="B42" s="705" t="s">
        <v>200</v>
      </c>
      <c r="C42" s="705"/>
      <c r="D42" s="705"/>
      <c r="E42" s="705"/>
      <c r="F42" s="705"/>
      <c r="G42" s="705"/>
      <c r="H42" s="705"/>
      <c r="I42" s="705"/>
      <c r="J42" s="705"/>
      <c r="K42" s="705"/>
      <c r="L42" s="705"/>
      <c r="M42" s="705"/>
      <c r="N42" s="705"/>
      <c r="O42" s="705"/>
      <c r="P42" s="705"/>
      <c r="Q42" s="705"/>
      <c r="R42" s="705"/>
      <c r="S42" s="705"/>
      <c r="T42" s="705"/>
      <c r="U42" s="705"/>
      <c r="V42" s="705"/>
      <c r="W42" s="705"/>
      <c r="X42" s="705"/>
      <c r="Y42" s="705"/>
      <c r="Z42" s="705"/>
      <c r="AA42" s="705"/>
      <c r="AB42" s="26"/>
    </row>
    <row r="43" spans="2:28" ht="15" customHeight="1" x14ac:dyDescent="0.2">
      <c r="B43" s="705"/>
      <c r="C43" s="705"/>
      <c r="D43" s="705"/>
      <c r="E43" s="705"/>
      <c r="F43" s="705"/>
      <c r="G43" s="705"/>
      <c r="H43" s="705"/>
      <c r="I43" s="705"/>
      <c r="J43" s="705"/>
      <c r="K43" s="705"/>
      <c r="L43" s="705"/>
      <c r="M43" s="705"/>
      <c r="N43" s="705"/>
      <c r="O43" s="705"/>
      <c r="P43" s="705"/>
      <c r="Q43" s="705"/>
      <c r="R43" s="705"/>
      <c r="S43" s="705"/>
      <c r="T43" s="705"/>
      <c r="U43" s="705"/>
      <c r="V43" s="705"/>
      <c r="W43" s="705"/>
      <c r="X43" s="705"/>
      <c r="Y43" s="705"/>
      <c r="Z43" s="705"/>
      <c r="AA43" s="705"/>
      <c r="AB43" s="26"/>
    </row>
    <row r="44" spans="2:28" ht="12.6" customHeight="1" x14ac:dyDescent="0.25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26"/>
    </row>
    <row r="45" spans="2:28" ht="12.6" customHeight="1" x14ac:dyDescent="0.25">
      <c r="B45" s="586">
        <f>'Dados de Entrada'!D59</f>
        <v>46248</v>
      </c>
      <c r="C45" s="586"/>
      <c r="D45" s="586"/>
      <c r="E45" s="586"/>
      <c r="F45" s="586"/>
      <c r="G45" s="586"/>
      <c r="H45" s="586"/>
      <c r="I45" s="586"/>
      <c r="J45" s="586"/>
      <c r="K45" s="586"/>
      <c r="L45" s="586"/>
      <c r="M45" s="586"/>
      <c r="N45" s="586"/>
      <c r="O45" s="586"/>
      <c r="P45" s="586"/>
      <c r="Q45" s="586"/>
      <c r="R45" s="586"/>
      <c r="S45" s="586"/>
      <c r="T45" s="586"/>
      <c r="U45" s="586"/>
      <c r="V45" s="586"/>
      <c r="W45" s="586"/>
      <c r="X45" s="586"/>
      <c r="Y45" s="586"/>
      <c r="Z45" s="586"/>
      <c r="AA45" s="586"/>
      <c r="AB45" s="26"/>
    </row>
    <row r="46" spans="2:28" ht="12.6" customHeight="1" x14ac:dyDescent="0.25">
      <c r="B46" s="26"/>
      <c r="C46" s="26"/>
      <c r="D46" s="26"/>
      <c r="E46" s="26"/>
      <c r="F46" s="26"/>
      <c r="G46" s="26"/>
      <c r="H46" s="55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Y46" s="26"/>
      <c r="Z46" s="26"/>
      <c r="AA46" s="26"/>
      <c r="AB46" s="26"/>
    </row>
    <row r="47" spans="2:28" ht="12.6" customHeight="1" x14ac:dyDescent="0.25">
      <c r="B47" s="581">
        <f>'Dados de Entrada'!C53</f>
        <v>46062</v>
      </c>
      <c r="C47" s="581"/>
      <c r="D47" s="581"/>
      <c r="E47" s="581"/>
      <c r="F47" s="581"/>
      <c r="G47" s="581"/>
      <c r="H47" s="581"/>
      <c r="I47" s="581"/>
      <c r="J47" s="581"/>
      <c r="K47" s="581"/>
      <c r="L47" s="581"/>
      <c r="M47" s="581"/>
      <c r="N47" s="581"/>
      <c r="O47" s="581"/>
      <c r="P47" s="581"/>
      <c r="Q47" s="581"/>
      <c r="R47" s="581"/>
      <c r="S47" s="581"/>
      <c r="T47" s="581"/>
      <c r="U47" s="581"/>
      <c r="V47" s="581"/>
      <c r="W47" s="581"/>
      <c r="X47" s="581"/>
      <c r="Y47" s="581"/>
      <c r="Z47" s="581"/>
      <c r="AA47" s="581"/>
    </row>
    <row r="48" spans="2:28" ht="12.6" customHeight="1" thickBot="1" x14ac:dyDescent="0.25"/>
    <row r="49" spans="2:27" ht="12.6" customHeight="1" x14ac:dyDescent="0.2">
      <c r="D49" s="135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7"/>
    </row>
    <row r="50" spans="2:27" ht="12.6" customHeight="1" x14ac:dyDescent="0.2">
      <c r="D50" s="78"/>
      <c r="Y50" s="79"/>
    </row>
    <row r="51" spans="2:27" ht="12.6" customHeight="1" x14ac:dyDescent="0.2">
      <c r="D51" s="78"/>
      <c r="Y51" s="79"/>
    </row>
    <row r="52" spans="2:27" ht="12.6" customHeight="1" x14ac:dyDescent="0.2">
      <c r="D52" s="78"/>
      <c r="Y52" s="79"/>
    </row>
    <row r="53" spans="2:27" ht="12.6" customHeight="1" x14ac:dyDescent="0.2">
      <c r="B53" s="62"/>
      <c r="C53" s="62"/>
      <c r="D53" s="138"/>
      <c r="E53" s="62"/>
      <c r="F53" s="62"/>
      <c r="G53" s="62"/>
      <c r="H53" s="62"/>
      <c r="I53" s="62"/>
      <c r="J53" s="582"/>
      <c r="K53" s="582"/>
      <c r="L53" s="582"/>
      <c r="M53" s="582"/>
      <c r="N53" s="582"/>
      <c r="O53" s="582"/>
      <c r="P53" s="582"/>
      <c r="Q53" s="582"/>
      <c r="R53" s="582"/>
      <c r="S53" s="582"/>
      <c r="T53" s="62"/>
      <c r="U53" s="62"/>
      <c r="V53" s="62"/>
      <c r="W53" s="62"/>
      <c r="X53" s="62"/>
      <c r="Y53" s="139"/>
      <c r="Z53" s="62"/>
      <c r="AA53" s="62"/>
    </row>
    <row r="54" spans="2:27" ht="15" customHeight="1" x14ac:dyDescent="0.35">
      <c r="D54" s="78"/>
      <c r="K54" s="583" t="s">
        <v>141</v>
      </c>
      <c r="L54" s="583"/>
      <c r="M54" s="583"/>
      <c r="N54" s="583"/>
      <c r="O54" s="583"/>
      <c r="P54" s="583"/>
      <c r="Q54" s="583"/>
      <c r="R54" s="583"/>
      <c r="S54" s="583"/>
      <c r="T54" s="140"/>
      <c r="U54" s="140"/>
      <c r="Y54" s="79"/>
    </row>
    <row r="55" spans="2:27" ht="12.6" customHeight="1" x14ac:dyDescent="0.35">
      <c r="D55" s="78"/>
      <c r="J55" s="140"/>
      <c r="K55" s="584" t="s">
        <v>142</v>
      </c>
      <c r="L55" s="584"/>
      <c r="M55" s="584"/>
      <c r="N55" s="584"/>
      <c r="O55" s="584"/>
      <c r="P55" s="584"/>
      <c r="Q55" s="584"/>
      <c r="R55" s="584"/>
      <c r="S55" s="584"/>
      <c r="T55" s="140"/>
      <c r="U55" s="140"/>
      <c r="V55" s="140"/>
      <c r="Y55" s="79"/>
    </row>
    <row r="56" spans="2:27" ht="12.6" customHeight="1" x14ac:dyDescent="0.2">
      <c r="D56" s="78"/>
      <c r="K56" s="584" t="s">
        <v>143</v>
      </c>
      <c r="L56" s="584"/>
      <c r="M56" s="584"/>
      <c r="N56" s="584"/>
      <c r="O56" s="584"/>
      <c r="P56" s="584"/>
      <c r="Q56" s="584"/>
      <c r="R56" s="584"/>
      <c r="S56" s="584"/>
      <c r="Y56" s="79"/>
    </row>
    <row r="57" spans="2:27" ht="12.6" customHeight="1" thickBot="1" x14ac:dyDescent="0.25">
      <c r="D57" s="80"/>
      <c r="E57" s="81"/>
      <c r="F57" s="81"/>
      <c r="G57" s="81"/>
      <c r="H57" s="81"/>
      <c r="I57" s="81"/>
      <c r="J57" s="585"/>
      <c r="K57" s="585"/>
      <c r="L57" s="585"/>
      <c r="M57" s="585"/>
      <c r="N57" s="585"/>
      <c r="O57" s="585"/>
      <c r="P57" s="585"/>
      <c r="Q57" s="81"/>
      <c r="R57" s="585"/>
      <c r="S57" s="585"/>
      <c r="T57" s="585"/>
      <c r="U57" s="585"/>
      <c r="V57" s="585"/>
      <c r="W57" s="585"/>
      <c r="X57" s="81"/>
      <c r="Y57" s="82"/>
    </row>
    <row r="58" spans="2:27" ht="6" customHeight="1" x14ac:dyDescent="0.2"/>
    <row r="59" spans="2:27" ht="8.25" customHeight="1" x14ac:dyDescent="0.2"/>
    <row r="60" spans="2:27" ht="18" customHeight="1" x14ac:dyDescent="0.2">
      <c r="B60" s="704" t="s">
        <v>83</v>
      </c>
      <c r="C60" s="704"/>
      <c r="D60" s="704"/>
      <c r="E60" s="704"/>
      <c r="F60" s="704"/>
      <c r="G60" s="704"/>
      <c r="H60" s="704"/>
      <c r="I60" s="704"/>
      <c r="J60" s="704"/>
      <c r="K60" s="704"/>
      <c r="L60" s="704"/>
      <c r="M60" s="704"/>
      <c r="N60" s="704"/>
      <c r="O60" s="704"/>
      <c r="P60" s="704"/>
      <c r="Q60" s="704"/>
      <c r="R60" s="704"/>
      <c r="S60" s="704"/>
      <c r="T60" s="704"/>
      <c r="U60" s="704"/>
      <c r="V60" s="704"/>
      <c r="W60" s="704"/>
      <c r="X60" s="704"/>
      <c r="Y60" s="704"/>
      <c r="Z60" s="704"/>
      <c r="AA60" s="704"/>
    </row>
    <row r="61" spans="2:27" ht="6" customHeight="1" x14ac:dyDescent="0.2"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</row>
    <row r="62" spans="2:27" ht="15" customHeight="1" x14ac:dyDescent="0.2">
      <c r="B62" s="705" t="s">
        <v>207</v>
      </c>
      <c r="C62" s="705"/>
      <c r="D62" s="705"/>
      <c r="E62" s="705"/>
      <c r="F62" s="705"/>
      <c r="G62" s="705"/>
      <c r="H62" s="705"/>
      <c r="I62" s="705"/>
      <c r="J62" s="705"/>
      <c r="K62" s="705"/>
      <c r="L62" s="705"/>
      <c r="M62" s="705"/>
      <c r="N62" s="705"/>
      <c r="O62" s="705"/>
      <c r="P62" s="705"/>
      <c r="Q62" s="705"/>
      <c r="R62" s="705"/>
      <c r="S62" s="705"/>
      <c r="T62" s="705"/>
      <c r="U62" s="705"/>
      <c r="V62" s="705"/>
      <c r="W62" s="705"/>
      <c r="X62" s="705"/>
      <c r="Y62" s="705"/>
      <c r="Z62" s="705"/>
      <c r="AA62" s="705"/>
    </row>
    <row r="63" spans="2:27" ht="15" customHeight="1" x14ac:dyDescent="0.2">
      <c r="B63" s="705"/>
      <c r="C63" s="705"/>
      <c r="D63" s="705"/>
      <c r="E63" s="705"/>
      <c r="F63" s="705"/>
      <c r="G63" s="705"/>
      <c r="H63" s="705"/>
      <c r="I63" s="705"/>
      <c r="J63" s="705"/>
      <c r="K63" s="705"/>
      <c r="L63" s="705"/>
      <c r="M63" s="705"/>
      <c r="N63" s="705"/>
      <c r="O63" s="705"/>
      <c r="P63" s="705"/>
      <c r="Q63" s="705"/>
      <c r="R63" s="705"/>
      <c r="S63" s="705"/>
      <c r="T63" s="705"/>
      <c r="U63" s="705"/>
      <c r="V63" s="705"/>
      <c r="W63" s="705"/>
      <c r="X63" s="705"/>
      <c r="Y63" s="705"/>
      <c r="Z63" s="705"/>
      <c r="AA63" s="705"/>
    </row>
    <row r="64" spans="2:27" ht="7.5" customHeight="1" x14ac:dyDescent="0.25">
      <c r="B64" s="39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39"/>
    </row>
    <row r="65" spans="2:67" ht="9.9499999999999993" customHeight="1" thickBot="1" x14ac:dyDescent="0.25"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</row>
    <row r="66" spans="2:67" ht="33" customHeight="1" thickBot="1" x14ac:dyDescent="0.25">
      <c r="B66" s="696" t="s">
        <v>148</v>
      </c>
      <c r="C66" s="697"/>
      <c r="D66" s="697"/>
      <c r="E66" s="697"/>
      <c r="F66" s="697"/>
      <c r="G66" s="697"/>
      <c r="H66" s="697" t="s">
        <v>149</v>
      </c>
      <c r="I66" s="697"/>
      <c r="J66" s="697"/>
      <c r="K66" s="697"/>
      <c r="L66" s="697" t="s">
        <v>84</v>
      </c>
      <c r="M66" s="697"/>
      <c r="N66" s="697"/>
      <c r="O66" s="697"/>
      <c r="P66" s="697"/>
      <c r="Q66" s="698" t="s">
        <v>150</v>
      </c>
      <c r="R66" s="698"/>
      <c r="S66" s="698"/>
      <c r="T66" s="698"/>
      <c r="U66" s="698"/>
      <c r="V66" s="697" t="s">
        <v>151</v>
      </c>
      <c r="W66" s="697"/>
      <c r="X66" s="697"/>
      <c r="Y66" s="697"/>
      <c r="Z66" s="697"/>
      <c r="AA66" s="699"/>
      <c r="AD66" s="63"/>
    </row>
    <row r="67" spans="2:67" ht="12.6" customHeight="1" x14ac:dyDescent="0.2">
      <c r="B67" s="700" t="s">
        <v>144</v>
      </c>
      <c r="C67" s="596"/>
      <c r="D67" s="596"/>
      <c r="E67" s="596"/>
      <c r="F67" s="596"/>
      <c r="G67" s="597"/>
      <c r="H67" s="701"/>
      <c r="I67" s="527"/>
      <c r="J67" s="527"/>
      <c r="K67" s="702"/>
      <c r="L67" s="701" t="s">
        <v>85</v>
      </c>
      <c r="M67" s="527"/>
      <c r="N67" s="527"/>
      <c r="O67" s="527"/>
      <c r="P67" s="527"/>
      <c r="Q67" s="691"/>
      <c r="R67" s="596"/>
      <c r="S67" s="596"/>
      <c r="T67" s="596"/>
      <c r="U67" s="597"/>
      <c r="V67" s="691"/>
      <c r="W67" s="596"/>
      <c r="X67" s="596"/>
      <c r="Y67" s="596"/>
      <c r="Z67" s="596"/>
      <c r="AA67" s="692"/>
      <c r="AF67" s="41"/>
      <c r="AG67" s="41"/>
      <c r="AH67" s="41"/>
      <c r="AI67" s="41"/>
      <c r="AJ67" s="41"/>
      <c r="AK67" s="41"/>
      <c r="AL67" s="41"/>
      <c r="AM67" s="41"/>
      <c r="AN67" s="41"/>
      <c r="AO67" s="42"/>
      <c r="AP67" s="42"/>
      <c r="AQ67" s="42"/>
      <c r="AR67" s="42"/>
      <c r="AS67" s="42"/>
      <c r="AT67" s="42"/>
      <c r="AU67" s="42"/>
      <c r="AV67" s="42"/>
      <c r="AW67" s="42"/>
    </row>
    <row r="68" spans="2:67" ht="12.6" customHeight="1" x14ac:dyDescent="0.2">
      <c r="B68" s="535"/>
      <c r="C68" s="536"/>
      <c r="D68" s="536"/>
      <c r="E68" s="536"/>
      <c r="F68" s="536"/>
      <c r="G68" s="537"/>
      <c r="H68" s="674"/>
      <c r="I68" s="539"/>
      <c r="J68" s="539"/>
      <c r="K68" s="684"/>
      <c r="L68" s="674"/>
      <c r="M68" s="539"/>
      <c r="N68" s="539"/>
      <c r="O68" s="539"/>
      <c r="P68" s="539"/>
      <c r="Q68" s="66"/>
      <c r="R68" s="65"/>
      <c r="S68" s="65"/>
      <c r="T68" s="65"/>
      <c r="U68" s="67"/>
      <c r="V68" s="677"/>
      <c r="W68" s="536"/>
      <c r="X68" s="536"/>
      <c r="Y68" s="536"/>
      <c r="Z68" s="536"/>
      <c r="AA68" s="688"/>
      <c r="AF68" s="41"/>
      <c r="AG68" s="41"/>
      <c r="AH68" s="41"/>
      <c r="AI68" s="41"/>
      <c r="AJ68" s="41"/>
      <c r="AK68" s="41"/>
      <c r="AL68" s="41"/>
      <c r="AM68" s="41"/>
      <c r="AN68" s="41"/>
      <c r="AO68" s="42"/>
      <c r="AP68" s="42"/>
      <c r="AQ68" s="42"/>
      <c r="AR68" s="42"/>
      <c r="AS68" s="42"/>
      <c r="AT68" s="42"/>
      <c r="AU68" s="42"/>
      <c r="AV68" s="42"/>
      <c r="AW68" s="42"/>
    </row>
    <row r="69" spans="2:67" ht="12.6" customHeight="1" x14ac:dyDescent="0.2">
      <c r="B69" s="535"/>
      <c r="C69" s="536"/>
      <c r="D69" s="536"/>
      <c r="E69" s="536"/>
      <c r="F69" s="536"/>
      <c r="G69" s="537"/>
      <c r="H69" s="674"/>
      <c r="I69" s="539"/>
      <c r="J69" s="539"/>
      <c r="K69" s="684"/>
      <c r="L69" s="674"/>
      <c r="M69" s="539"/>
      <c r="N69" s="539"/>
      <c r="O69" s="539"/>
      <c r="P69" s="539"/>
      <c r="Q69" s="677"/>
      <c r="R69" s="536"/>
      <c r="S69" s="536"/>
      <c r="T69" s="536"/>
      <c r="U69" s="537"/>
      <c r="V69" s="677"/>
      <c r="W69" s="536"/>
      <c r="X69" s="536"/>
      <c r="Y69" s="536"/>
      <c r="Z69" s="536"/>
      <c r="AA69" s="688"/>
    </row>
    <row r="70" spans="2:67" ht="12.6" customHeight="1" x14ac:dyDescent="0.2">
      <c r="B70" s="680"/>
      <c r="C70" s="681"/>
      <c r="D70" s="681"/>
      <c r="E70" s="681"/>
      <c r="F70" s="681"/>
      <c r="G70" s="682"/>
      <c r="H70" s="685"/>
      <c r="I70" s="686"/>
      <c r="J70" s="686"/>
      <c r="K70" s="687"/>
      <c r="L70" s="685"/>
      <c r="M70" s="686"/>
      <c r="N70" s="686"/>
      <c r="O70" s="686"/>
      <c r="P70" s="686"/>
      <c r="Q70" s="677"/>
      <c r="R70" s="536"/>
      <c r="S70" s="536"/>
      <c r="T70" s="536"/>
      <c r="U70" s="537"/>
      <c r="V70" s="689"/>
      <c r="W70" s="681"/>
      <c r="X70" s="681"/>
      <c r="Y70" s="681"/>
      <c r="Z70" s="681"/>
      <c r="AA70" s="690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</row>
    <row r="71" spans="2:67" ht="12.6" customHeight="1" x14ac:dyDescent="0.2">
      <c r="B71" s="666" t="s">
        <v>145</v>
      </c>
      <c r="C71" s="667"/>
      <c r="D71" s="667"/>
      <c r="E71" s="667"/>
      <c r="F71" s="667"/>
      <c r="G71" s="668"/>
      <c r="H71" s="672"/>
      <c r="I71" s="673"/>
      <c r="J71" s="673"/>
      <c r="K71" s="683"/>
      <c r="L71" s="672" t="s">
        <v>85</v>
      </c>
      <c r="M71" s="673"/>
      <c r="N71" s="673"/>
      <c r="O71" s="673"/>
      <c r="P71" s="673"/>
      <c r="Q71" s="678"/>
      <c r="R71" s="667"/>
      <c r="S71" s="667"/>
      <c r="T71" s="667"/>
      <c r="U71" s="668"/>
      <c r="V71" s="678"/>
      <c r="W71" s="667"/>
      <c r="X71" s="667"/>
      <c r="Y71" s="667"/>
      <c r="Z71" s="667"/>
      <c r="AA71" s="679"/>
    </row>
    <row r="72" spans="2:67" ht="12.6" customHeight="1" x14ac:dyDescent="0.2">
      <c r="B72" s="535"/>
      <c r="C72" s="536"/>
      <c r="D72" s="536"/>
      <c r="E72" s="536"/>
      <c r="F72" s="536"/>
      <c r="G72" s="537"/>
      <c r="H72" s="674"/>
      <c r="I72" s="539"/>
      <c r="J72" s="539"/>
      <c r="K72" s="684"/>
      <c r="L72" s="674"/>
      <c r="M72" s="539"/>
      <c r="N72" s="539"/>
      <c r="O72" s="539"/>
      <c r="P72" s="539"/>
      <c r="Q72" s="66"/>
      <c r="R72" s="65"/>
      <c r="S72" s="65"/>
      <c r="T72" s="65"/>
      <c r="U72" s="67"/>
      <c r="V72" s="66"/>
      <c r="W72" s="65"/>
      <c r="X72" s="65"/>
      <c r="Y72" s="65"/>
      <c r="Z72" s="65"/>
      <c r="AA72" s="77"/>
    </row>
    <row r="73" spans="2:67" ht="12.6" customHeight="1" x14ac:dyDescent="0.2">
      <c r="B73" s="535"/>
      <c r="C73" s="536"/>
      <c r="D73" s="536"/>
      <c r="E73" s="536"/>
      <c r="F73" s="536"/>
      <c r="G73" s="537"/>
      <c r="H73" s="674"/>
      <c r="I73" s="539"/>
      <c r="J73" s="539"/>
      <c r="K73" s="684"/>
      <c r="L73" s="674"/>
      <c r="M73" s="539"/>
      <c r="N73" s="539"/>
      <c r="O73" s="539"/>
      <c r="P73" s="539"/>
      <c r="Q73" s="677"/>
      <c r="R73" s="536"/>
      <c r="S73" s="536"/>
      <c r="T73" s="536"/>
      <c r="U73" s="537"/>
      <c r="V73" s="677"/>
      <c r="W73" s="536"/>
      <c r="X73" s="536"/>
      <c r="Y73" s="536"/>
      <c r="Z73" s="536"/>
      <c r="AA73" s="688"/>
    </row>
    <row r="74" spans="2:67" ht="12.6" customHeight="1" x14ac:dyDescent="0.2">
      <c r="B74" s="680"/>
      <c r="C74" s="681"/>
      <c r="D74" s="681"/>
      <c r="E74" s="681"/>
      <c r="F74" s="681"/>
      <c r="G74" s="682"/>
      <c r="H74" s="685"/>
      <c r="I74" s="686"/>
      <c r="J74" s="686"/>
      <c r="K74" s="687"/>
      <c r="L74" s="685"/>
      <c r="M74" s="686"/>
      <c r="N74" s="686"/>
      <c r="O74" s="686"/>
      <c r="P74" s="686"/>
      <c r="Q74" s="689"/>
      <c r="R74" s="681"/>
      <c r="S74" s="681"/>
      <c r="T74" s="681"/>
      <c r="U74" s="682"/>
      <c r="V74" s="689"/>
      <c r="W74" s="681"/>
      <c r="X74" s="681"/>
      <c r="Y74" s="681"/>
      <c r="Z74" s="681"/>
      <c r="AA74" s="690"/>
    </row>
    <row r="75" spans="2:67" ht="12.6" customHeight="1" x14ac:dyDescent="0.2">
      <c r="B75" s="666" t="s">
        <v>146</v>
      </c>
      <c r="C75" s="667"/>
      <c r="D75" s="667"/>
      <c r="E75" s="667"/>
      <c r="F75" s="667"/>
      <c r="G75" s="668"/>
      <c r="H75" s="672"/>
      <c r="I75" s="673"/>
      <c r="J75" s="673"/>
      <c r="K75" s="683"/>
      <c r="L75" s="672" t="s">
        <v>85</v>
      </c>
      <c r="M75" s="673"/>
      <c r="N75" s="673"/>
      <c r="O75" s="673"/>
      <c r="P75" s="673"/>
      <c r="Q75" s="678"/>
      <c r="R75" s="667"/>
      <c r="S75" s="667"/>
      <c r="T75" s="667"/>
      <c r="U75" s="668"/>
      <c r="V75" s="678"/>
      <c r="W75" s="667"/>
      <c r="X75" s="667"/>
      <c r="Y75" s="667"/>
      <c r="Z75" s="667"/>
      <c r="AA75" s="679"/>
      <c r="AL75" s="25" t="s">
        <v>86</v>
      </c>
    </row>
    <row r="76" spans="2:67" ht="12.6" customHeight="1" x14ac:dyDescent="0.2">
      <c r="B76" s="535"/>
      <c r="C76" s="536"/>
      <c r="D76" s="536"/>
      <c r="E76" s="536"/>
      <c r="F76" s="536"/>
      <c r="G76" s="537"/>
      <c r="H76" s="674"/>
      <c r="I76" s="539"/>
      <c r="J76" s="539"/>
      <c r="K76" s="684"/>
      <c r="L76" s="674"/>
      <c r="M76" s="539"/>
      <c r="N76" s="539"/>
      <c r="O76" s="539"/>
      <c r="P76" s="539"/>
      <c r="Q76" s="66"/>
      <c r="R76" s="65"/>
      <c r="S76" s="65"/>
      <c r="T76" s="65"/>
      <c r="U76" s="67"/>
      <c r="V76" s="66"/>
      <c r="W76" s="65"/>
      <c r="X76" s="65"/>
      <c r="Y76" s="65"/>
      <c r="Z76" s="65"/>
      <c r="AA76" s="77"/>
    </row>
    <row r="77" spans="2:67" ht="12.6" customHeight="1" x14ac:dyDescent="0.2">
      <c r="B77" s="535"/>
      <c r="C77" s="536"/>
      <c r="D77" s="536"/>
      <c r="E77" s="536"/>
      <c r="F77" s="536"/>
      <c r="G77" s="537"/>
      <c r="H77" s="674"/>
      <c r="I77" s="539"/>
      <c r="J77" s="539"/>
      <c r="K77" s="684"/>
      <c r="L77" s="674"/>
      <c r="M77" s="539"/>
      <c r="N77" s="539"/>
      <c r="O77" s="539"/>
      <c r="P77" s="539"/>
      <c r="Q77" s="677"/>
      <c r="R77" s="536"/>
      <c r="S77" s="536"/>
      <c r="T77" s="536"/>
      <c r="U77" s="537"/>
      <c r="V77" s="677"/>
      <c r="W77" s="536"/>
      <c r="X77" s="536"/>
      <c r="Y77" s="536"/>
      <c r="Z77" s="536"/>
      <c r="AA77" s="688"/>
      <c r="AL77" s="25" t="s">
        <v>87</v>
      </c>
      <c r="AN77" s="25" t="s">
        <v>88</v>
      </c>
    </row>
    <row r="78" spans="2:67" ht="12.6" customHeight="1" x14ac:dyDescent="0.2">
      <c r="B78" s="680"/>
      <c r="C78" s="681"/>
      <c r="D78" s="681"/>
      <c r="E78" s="681"/>
      <c r="F78" s="681"/>
      <c r="G78" s="682"/>
      <c r="H78" s="685"/>
      <c r="I78" s="686"/>
      <c r="J78" s="686"/>
      <c r="K78" s="687"/>
      <c r="L78" s="685"/>
      <c r="M78" s="686"/>
      <c r="N78" s="686"/>
      <c r="O78" s="686"/>
      <c r="P78" s="686"/>
      <c r="Q78" s="689"/>
      <c r="R78" s="681"/>
      <c r="S78" s="681"/>
      <c r="T78" s="681"/>
      <c r="U78" s="682"/>
      <c r="V78" s="689"/>
      <c r="W78" s="681"/>
      <c r="X78" s="681"/>
      <c r="Y78" s="681"/>
      <c r="Z78" s="681"/>
      <c r="AA78" s="690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5"/>
      <c r="AR78" s="45"/>
      <c r="AS78" s="45"/>
      <c r="AT78" s="45"/>
      <c r="AU78" s="44"/>
      <c r="AV78" s="44"/>
      <c r="AW78" s="44"/>
      <c r="AX78" s="44"/>
      <c r="AY78" s="44"/>
      <c r="AZ78" s="44"/>
    </row>
    <row r="79" spans="2:67" ht="12.6" customHeight="1" x14ac:dyDescent="0.2">
      <c r="B79" s="666" t="s">
        <v>147</v>
      </c>
      <c r="C79" s="667"/>
      <c r="D79" s="667"/>
      <c r="E79" s="667"/>
      <c r="F79" s="667"/>
      <c r="G79" s="668"/>
      <c r="H79" s="71"/>
      <c r="I79" s="72"/>
      <c r="J79" s="72"/>
      <c r="K79" s="73"/>
      <c r="L79" s="672" t="s">
        <v>85</v>
      </c>
      <c r="M79" s="673"/>
      <c r="N79" s="673"/>
      <c r="O79" s="673"/>
      <c r="P79" s="673"/>
      <c r="Q79" s="677"/>
      <c r="R79" s="536"/>
      <c r="S79" s="536"/>
      <c r="T79" s="536"/>
      <c r="U79" s="537"/>
      <c r="V79" s="678"/>
      <c r="W79" s="667"/>
      <c r="X79" s="667"/>
      <c r="Y79" s="667"/>
      <c r="Z79" s="667"/>
      <c r="AA79" s="679"/>
      <c r="AF79" s="693"/>
      <c r="AG79" s="693"/>
      <c r="AH79" s="693"/>
      <c r="AI79" s="693"/>
      <c r="AJ79" s="693"/>
      <c r="AK79" s="693"/>
      <c r="AL79" s="693"/>
      <c r="AM79" s="693"/>
      <c r="AN79" s="693"/>
      <c r="AO79" s="693"/>
      <c r="AP79" s="693"/>
      <c r="AQ79" s="693"/>
      <c r="AR79" s="693"/>
      <c r="AS79" s="693"/>
      <c r="AT79" s="693"/>
      <c r="AU79" s="693"/>
      <c r="AV79" s="693"/>
      <c r="AW79" s="693"/>
      <c r="AX79" s="693"/>
      <c r="AY79" s="693"/>
      <c r="AZ79" s="693"/>
      <c r="BA79" s="693"/>
      <c r="BB79" s="693"/>
      <c r="BC79" s="693"/>
      <c r="BD79" s="693"/>
      <c r="BE79" s="693"/>
      <c r="BF79" s="693"/>
      <c r="BG79" s="693"/>
      <c r="BH79" s="693"/>
      <c r="BI79" s="693"/>
      <c r="BJ79" s="693"/>
      <c r="BK79" s="693"/>
      <c r="BL79" s="693"/>
      <c r="BM79" s="693"/>
      <c r="BN79" s="693"/>
      <c r="BO79" s="693"/>
    </row>
    <row r="80" spans="2:67" ht="12.6" customHeight="1" x14ac:dyDescent="0.2">
      <c r="B80" s="535"/>
      <c r="C80" s="536"/>
      <c r="D80" s="536"/>
      <c r="E80" s="536"/>
      <c r="F80" s="536"/>
      <c r="G80" s="537"/>
      <c r="H80" s="74"/>
      <c r="I80" s="75"/>
      <c r="J80" s="75"/>
      <c r="K80" s="76"/>
      <c r="L80" s="674"/>
      <c r="M80" s="539"/>
      <c r="N80" s="539"/>
      <c r="O80" s="539"/>
      <c r="P80" s="539"/>
      <c r="Q80" s="66"/>
      <c r="R80" s="65"/>
      <c r="S80" s="65"/>
      <c r="T80" s="65"/>
      <c r="U80" s="67"/>
      <c r="V80" s="66"/>
      <c r="W80" s="65"/>
      <c r="X80" s="65"/>
      <c r="Y80" s="65"/>
      <c r="Z80" s="65"/>
      <c r="AA80" s="77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46"/>
      <c r="BC80" s="46"/>
      <c r="BD80" s="46"/>
      <c r="BE80" s="46"/>
      <c r="BF80" s="46"/>
      <c r="BG80" s="46"/>
      <c r="BH80" s="46"/>
      <c r="BI80" s="46"/>
      <c r="BJ80" s="46"/>
      <c r="BK80" s="46"/>
      <c r="BL80" s="46"/>
      <c r="BM80" s="46"/>
      <c r="BN80" s="46"/>
      <c r="BO80" s="46"/>
    </row>
    <row r="81" spans="2:67" ht="12.6" customHeight="1" x14ac:dyDescent="0.2">
      <c r="B81" s="535"/>
      <c r="C81" s="536"/>
      <c r="D81" s="536"/>
      <c r="E81" s="536"/>
      <c r="F81" s="536"/>
      <c r="G81" s="537"/>
      <c r="H81" s="74"/>
      <c r="I81" s="75"/>
      <c r="J81" s="75"/>
      <c r="K81" s="76"/>
      <c r="L81" s="674"/>
      <c r="M81" s="539"/>
      <c r="N81" s="539"/>
      <c r="O81" s="539"/>
      <c r="P81" s="539"/>
      <c r="Q81" s="677"/>
      <c r="R81" s="536"/>
      <c r="S81" s="536"/>
      <c r="T81" s="536"/>
      <c r="U81" s="537"/>
      <c r="V81" s="677"/>
      <c r="W81" s="536"/>
      <c r="X81" s="536"/>
      <c r="Y81" s="536"/>
      <c r="Z81" s="536"/>
      <c r="AA81" s="688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46"/>
      <c r="BC81" s="46"/>
      <c r="BD81" s="46"/>
      <c r="BE81" s="46"/>
      <c r="BF81" s="46"/>
      <c r="BG81" s="46"/>
      <c r="BH81" s="46"/>
      <c r="BI81" s="46"/>
      <c r="BJ81" s="46"/>
      <c r="BK81" s="46"/>
      <c r="BL81" s="46"/>
      <c r="BM81" s="46"/>
      <c r="BN81" s="46"/>
      <c r="BO81" s="46"/>
    </row>
    <row r="82" spans="2:67" ht="12.6" customHeight="1" thickBot="1" x14ac:dyDescent="0.25">
      <c r="B82" s="669"/>
      <c r="C82" s="670"/>
      <c r="D82" s="670"/>
      <c r="E82" s="670"/>
      <c r="F82" s="670"/>
      <c r="G82" s="671"/>
      <c r="H82" s="68"/>
      <c r="I82" s="69"/>
      <c r="J82" s="69"/>
      <c r="K82" s="70"/>
      <c r="L82" s="675"/>
      <c r="M82" s="676"/>
      <c r="N82" s="676"/>
      <c r="O82" s="676"/>
      <c r="P82" s="676"/>
      <c r="Q82" s="694"/>
      <c r="R82" s="670"/>
      <c r="S82" s="670"/>
      <c r="T82" s="670"/>
      <c r="U82" s="671"/>
      <c r="V82" s="694"/>
      <c r="W82" s="670"/>
      <c r="X82" s="670"/>
      <c r="Y82" s="670"/>
      <c r="Z82" s="670"/>
      <c r="AA82" s="695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46"/>
      <c r="BJ82" s="46"/>
      <c r="BK82" s="46"/>
      <c r="BL82" s="46"/>
      <c r="BM82" s="46"/>
      <c r="BN82" s="46"/>
      <c r="BO82" s="46"/>
    </row>
    <row r="83" spans="2:67" ht="12.6" customHeight="1" thickBot="1" x14ac:dyDescent="0.25"/>
    <row r="84" spans="2:67" ht="15" customHeight="1" x14ac:dyDescent="0.2">
      <c r="B84" s="555" t="s">
        <v>153</v>
      </c>
      <c r="C84" s="556"/>
      <c r="D84" s="556"/>
      <c r="E84" s="556"/>
      <c r="F84" s="556"/>
      <c r="G84" s="556"/>
      <c r="H84" s="556"/>
      <c r="I84" s="556"/>
      <c r="J84" s="556"/>
      <c r="K84" s="556"/>
      <c r="L84" s="556"/>
      <c r="M84" s="556"/>
      <c r="N84" s="556"/>
      <c r="O84" s="556"/>
      <c r="P84" s="556"/>
      <c r="Q84" s="556"/>
      <c r="R84" s="556"/>
      <c r="S84" s="556"/>
      <c r="T84" s="556"/>
      <c r="U84" s="556"/>
      <c r="V84" s="556"/>
      <c r="W84" s="556"/>
      <c r="X84" s="556"/>
      <c r="Y84" s="556"/>
      <c r="Z84" s="556"/>
      <c r="AA84" s="557"/>
    </row>
    <row r="85" spans="2:67" ht="15" customHeight="1" x14ac:dyDescent="0.2">
      <c r="B85" s="502" t="s">
        <v>493</v>
      </c>
      <c r="C85" s="503"/>
      <c r="D85" s="503"/>
      <c r="E85" s="503"/>
      <c r="F85" s="503"/>
      <c r="G85" s="503"/>
      <c r="H85" s="503"/>
      <c r="I85" s="503"/>
      <c r="J85" s="503"/>
      <c r="K85" s="503"/>
      <c r="L85" s="503"/>
      <c r="M85" s="503"/>
      <c r="N85" s="503"/>
      <c r="O85" s="503"/>
      <c r="P85" s="503"/>
      <c r="Q85" s="503"/>
      <c r="R85" s="503"/>
      <c r="S85" s="503"/>
      <c r="T85" s="503"/>
      <c r="U85" s="503"/>
      <c r="V85" s="503"/>
      <c r="W85" s="503"/>
      <c r="X85" s="503"/>
      <c r="Y85" s="503"/>
      <c r="Z85" s="503"/>
      <c r="AA85" s="504"/>
    </row>
    <row r="86" spans="2:67" ht="15" customHeight="1" x14ac:dyDescent="0.2">
      <c r="B86" s="502" t="s">
        <v>494</v>
      </c>
      <c r="C86" s="503"/>
      <c r="D86" s="503"/>
      <c r="E86" s="503"/>
      <c r="F86" s="503"/>
      <c r="G86" s="503"/>
      <c r="H86" s="503"/>
      <c r="I86" s="503"/>
      <c r="J86" s="503"/>
      <c r="K86" s="503"/>
      <c r="L86" s="503"/>
      <c r="M86" s="503"/>
      <c r="N86" s="503"/>
      <c r="O86" s="503"/>
      <c r="P86" s="503"/>
      <c r="Q86" s="503"/>
      <c r="R86" s="503"/>
      <c r="S86" s="503"/>
      <c r="T86" s="503"/>
      <c r="U86" s="503"/>
      <c r="V86" s="503"/>
      <c r="W86" s="503"/>
      <c r="X86" s="503"/>
      <c r="Y86" s="503"/>
      <c r="Z86" s="503"/>
      <c r="AA86" s="504"/>
    </row>
    <row r="87" spans="2:67" ht="15" customHeight="1" x14ac:dyDescent="0.2">
      <c r="B87" s="78"/>
      <c r="AA87" s="79"/>
    </row>
    <row r="88" spans="2:67" ht="15" customHeight="1" x14ac:dyDescent="0.2">
      <c r="B88" s="78"/>
      <c r="AA88" s="79"/>
    </row>
    <row r="89" spans="2:67" ht="15" customHeight="1" x14ac:dyDescent="0.2">
      <c r="B89" s="78"/>
      <c r="AA89" s="79"/>
    </row>
    <row r="90" spans="2:67" ht="15" customHeight="1" x14ac:dyDescent="0.2">
      <c r="B90" s="78"/>
      <c r="AA90" s="79"/>
    </row>
    <row r="91" spans="2:67" ht="15" customHeight="1" x14ac:dyDescent="0.2">
      <c r="B91" s="78"/>
      <c r="AA91" s="79"/>
    </row>
    <row r="92" spans="2:67" ht="15" customHeight="1" x14ac:dyDescent="0.2">
      <c r="B92" s="78"/>
      <c r="AA92" s="79"/>
    </row>
    <row r="93" spans="2:67" ht="15" customHeight="1" x14ac:dyDescent="0.2">
      <c r="B93" s="78"/>
      <c r="AA93" s="79"/>
    </row>
    <row r="94" spans="2:67" ht="15" customHeight="1" x14ac:dyDescent="0.2">
      <c r="B94" s="78"/>
      <c r="AA94" s="79"/>
    </row>
    <row r="95" spans="2:67" ht="15" customHeight="1" x14ac:dyDescent="0.2">
      <c r="B95" s="78"/>
      <c r="AA95" s="79"/>
    </row>
    <row r="96" spans="2:67" ht="15" customHeight="1" x14ac:dyDescent="0.2">
      <c r="B96" s="78"/>
      <c r="AA96" s="79"/>
    </row>
    <row r="97" spans="2:27" ht="15" customHeight="1" x14ac:dyDescent="0.2">
      <c r="B97" s="78"/>
      <c r="AA97" s="79"/>
    </row>
    <row r="98" spans="2:27" ht="15" customHeight="1" thickBot="1" x14ac:dyDescent="0.25">
      <c r="B98" s="80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2"/>
    </row>
    <row r="99" spans="2:27" ht="15" customHeight="1" x14ac:dyDescent="0.2"/>
    <row r="100" spans="2:27" ht="15" customHeight="1" x14ac:dyDescent="0.2"/>
    <row r="101" spans="2:27" ht="15" customHeight="1" x14ac:dyDescent="0.2"/>
    <row r="102" spans="2:27" ht="15" customHeight="1" x14ac:dyDescent="0.2"/>
    <row r="103" spans="2:27" ht="15" customHeight="1" x14ac:dyDescent="0.2"/>
    <row r="104" spans="2:27" ht="15" customHeight="1" x14ac:dyDescent="0.2"/>
    <row r="105" spans="2:27" ht="15" customHeight="1" x14ac:dyDescent="0.2"/>
    <row r="106" spans="2:27" ht="15" customHeight="1" x14ac:dyDescent="0.2"/>
    <row r="107" spans="2:27" ht="15" customHeight="1" x14ac:dyDescent="0.2"/>
    <row r="108" spans="2:27" ht="15" customHeight="1" x14ac:dyDescent="0.2"/>
    <row r="109" spans="2:27" ht="15" customHeight="1" x14ac:dyDescent="0.2"/>
    <row r="110" spans="2:27" ht="15" customHeight="1" x14ac:dyDescent="0.2"/>
    <row r="111" spans="2:27" ht="15" customHeight="1" x14ac:dyDescent="0.2"/>
    <row r="112" spans="2:27" ht="15" customHeight="1" x14ac:dyDescent="0.2"/>
    <row r="113" spans="2:11" ht="15" customHeight="1" x14ac:dyDescent="0.2">
      <c r="B113" s="578" t="s">
        <v>176</v>
      </c>
      <c r="C113" s="579"/>
      <c r="D113" s="579"/>
      <c r="E113" s="579"/>
      <c r="F113" s="579"/>
      <c r="G113" s="579"/>
      <c r="H113" s="579"/>
      <c r="I113" s="579"/>
      <c r="J113" s="579"/>
      <c r="K113" s="580"/>
    </row>
    <row r="114" spans="2:11" ht="15" customHeight="1" x14ac:dyDescent="0.2"/>
    <row r="115" spans="2:11" ht="15" customHeight="1" x14ac:dyDescent="0.2"/>
    <row r="116" spans="2:11" ht="15" customHeight="1" x14ac:dyDescent="0.2"/>
    <row r="117" spans="2:11" ht="15" customHeight="1" x14ac:dyDescent="0.2"/>
    <row r="118" spans="2:11" ht="12.6" customHeight="1" x14ac:dyDescent="0.2"/>
    <row r="119" spans="2:11" ht="12.6" customHeight="1" x14ac:dyDescent="0.2"/>
    <row r="120" spans="2:11" ht="12.6" customHeight="1" x14ac:dyDescent="0.2"/>
    <row r="121" spans="2:11" ht="12.6" customHeight="1" x14ac:dyDescent="0.2"/>
    <row r="122" spans="2:11" ht="12.6" customHeight="1" x14ac:dyDescent="0.2"/>
    <row r="123" spans="2:11" ht="12.6" customHeight="1" x14ac:dyDescent="0.2"/>
    <row r="124" spans="2:11" ht="12.6" customHeight="1" x14ac:dyDescent="0.2"/>
    <row r="125" spans="2:11" ht="12.6" customHeight="1" x14ac:dyDescent="0.2"/>
    <row r="126" spans="2:11" ht="12.6" customHeight="1" x14ac:dyDescent="0.2"/>
    <row r="127" spans="2:11" ht="12.6" customHeight="1" x14ac:dyDescent="0.2"/>
    <row r="128" spans="2:11" ht="12.6" customHeight="1" x14ac:dyDescent="0.2"/>
    <row r="129" ht="12.6" customHeight="1" x14ac:dyDescent="0.2"/>
    <row r="130" ht="12.6" customHeight="1" x14ac:dyDescent="0.2"/>
    <row r="131" ht="12.6" customHeight="1" x14ac:dyDescent="0.2"/>
    <row r="132" ht="12.6" customHeight="1" x14ac:dyDescent="0.2"/>
    <row r="133" ht="12.6" customHeight="1" x14ac:dyDescent="0.2"/>
    <row r="134" ht="12.6" customHeight="1" x14ac:dyDescent="0.2"/>
    <row r="135" ht="12.6" customHeight="1" x14ac:dyDescent="0.2"/>
    <row r="136" ht="12.6" customHeight="1" x14ac:dyDescent="0.2"/>
    <row r="137" ht="12.6" customHeight="1" x14ac:dyDescent="0.2"/>
    <row r="138" ht="12.6" customHeight="1" x14ac:dyDescent="0.2"/>
    <row r="139" ht="12.6" customHeight="1" x14ac:dyDescent="0.2"/>
    <row r="140" ht="12.6" customHeight="1" x14ac:dyDescent="0.2"/>
    <row r="141" ht="12.6" customHeight="1" x14ac:dyDescent="0.2"/>
    <row r="142" ht="12.6" customHeight="1" x14ac:dyDescent="0.2"/>
    <row r="143" ht="12.6" customHeight="1" x14ac:dyDescent="0.2"/>
    <row r="144" ht="12.6" customHeight="1" x14ac:dyDescent="0.2"/>
    <row r="145" ht="12.6" customHeight="1" x14ac:dyDescent="0.2"/>
    <row r="146" ht="12.6" customHeight="1" x14ac:dyDescent="0.2"/>
    <row r="147" ht="12.6" customHeight="1" x14ac:dyDescent="0.2"/>
    <row r="148" ht="12.6" customHeight="1" x14ac:dyDescent="0.2"/>
    <row r="149" ht="12.6" customHeight="1" x14ac:dyDescent="0.2"/>
    <row r="150" ht="12.6" customHeight="1" x14ac:dyDescent="0.2"/>
    <row r="151" ht="12.6" customHeight="1" x14ac:dyDescent="0.2"/>
    <row r="152" ht="12.6" customHeight="1" x14ac:dyDescent="0.2"/>
    <row r="153" ht="12.6" customHeight="1" x14ac:dyDescent="0.2"/>
    <row r="154" ht="12.6" customHeight="1" x14ac:dyDescent="0.2"/>
    <row r="155" ht="12.6" customHeight="1" x14ac:dyDescent="0.2"/>
    <row r="156" ht="12.6" customHeight="1" x14ac:dyDescent="0.2"/>
    <row r="157" ht="12.6" customHeight="1" x14ac:dyDescent="0.2"/>
    <row r="158" ht="12.6" customHeight="1" x14ac:dyDescent="0.2"/>
    <row r="159" ht="12.6" customHeight="1" x14ac:dyDescent="0.2"/>
    <row r="160" ht="12.6" customHeight="1" x14ac:dyDescent="0.2"/>
    <row r="161" ht="12.6" customHeight="1" x14ac:dyDescent="0.2"/>
    <row r="162" ht="12.6" customHeight="1" x14ac:dyDescent="0.2"/>
    <row r="163" ht="12.6" customHeight="1" x14ac:dyDescent="0.2"/>
    <row r="164" ht="12.6" customHeight="1" x14ac:dyDescent="0.2"/>
    <row r="165" ht="12.6" customHeight="1" x14ac:dyDescent="0.2"/>
    <row r="166" ht="12.6" customHeight="1" x14ac:dyDescent="0.2"/>
    <row r="167" ht="12.6" customHeight="1" x14ac:dyDescent="0.2"/>
    <row r="168" ht="12.6" customHeight="1" x14ac:dyDescent="0.2"/>
    <row r="169" ht="12.6" customHeight="1" x14ac:dyDescent="0.2"/>
    <row r="170" ht="12.6" customHeight="1" x14ac:dyDescent="0.2"/>
    <row r="171" ht="12.6" customHeight="1" x14ac:dyDescent="0.2"/>
    <row r="172" ht="12.6" customHeight="1" x14ac:dyDescent="0.2"/>
    <row r="173" ht="12.6" customHeight="1" x14ac:dyDescent="0.2"/>
    <row r="174" ht="12.6" customHeight="1" x14ac:dyDescent="0.2"/>
    <row r="175" ht="12.6" customHeight="1" x14ac:dyDescent="0.2"/>
    <row r="176" ht="12.6" customHeight="1" x14ac:dyDescent="0.2"/>
    <row r="177" ht="12.6" customHeight="1" x14ac:dyDescent="0.2"/>
  </sheetData>
  <mergeCells count="108">
    <mergeCell ref="B2:K2"/>
    <mergeCell ref="P2:W3"/>
    <mergeCell ref="AI5:AQ5"/>
    <mergeCell ref="H7:W7"/>
    <mergeCell ref="H5:W5"/>
    <mergeCell ref="I4:V4"/>
    <mergeCell ref="M15:Q16"/>
    <mergeCell ref="B15:L16"/>
    <mergeCell ref="W4:AA4"/>
    <mergeCell ref="B39:J39"/>
    <mergeCell ref="K39:L39"/>
    <mergeCell ref="M39:N39"/>
    <mergeCell ref="B40:N40"/>
    <mergeCell ref="O40:P40"/>
    <mergeCell ref="Q40:R40"/>
    <mergeCell ref="B28:N28"/>
    <mergeCell ref="O27:P27"/>
    <mergeCell ref="AI8:AQ9"/>
    <mergeCell ref="H9:W9"/>
    <mergeCell ref="H11:W11"/>
    <mergeCell ref="H13:W13"/>
    <mergeCell ref="W15:AA16"/>
    <mergeCell ref="R15:V16"/>
    <mergeCell ref="B38:N38"/>
    <mergeCell ref="O38:P38"/>
    <mergeCell ref="Q38:R38"/>
    <mergeCell ref="W17:AA19"/>
    <mergeCell ref="X22:Y22"/>
    <mergeCell ref="O22:P22"/>
    <mergeCell ref="R22:S22"/>
    <mergeCell ref="U22:V22"/>
    <mergeCell ref="R17:V19"/>
    <mergeCell ref="M17:Q19"/>
    <mergeCell ref="B17:L19"/>
    <mergeCell ref="S38:AA38"/>
    <mergeCell ref="K55:S55"/>
    <mergeCell ref="K56:S56"/>
    <mergeCell ref="J57:P57"/>
    <mergeCell ref="R57:W57"/>
    <mergeCell ref="B60:AA60"/>
    <mergeCell ref="B62:AA63"/>
    <mergeCell ref="J53:S53"/>
    <mergeCell ref="K54:S54"/>
    <mergeCell ref="B42:AA43"/>
    <mergeCell ref="B45:AA45"/>
    <mergeCell ref="H46:X46"/>
    <mergeCell ref="B47:AA47"/>
    <mergeCell ref="B25:N25"/>
    <mergeCell ref="B27:N27"/>
    <mergeCell ref="K21:AA21"/>
    <mergeCell ref="B21:J21"/>
    <mergeCell ref="B22:J22"/>
    <mergeCell ref="B23:J23"/>
    <mergeCell ref="L22:M22"/>
    <mergeCell ref="L23:N23"/>
    <mergeCell ref="P23:R23"/>
    <mergeCell ref="Q27:R27"/>
    <mergeCell ref="V68:AA68"/>
    <mergeCell ref="Q69:U69"/>
    <mergeCell ref="V69:AA69"/>
    <mergeCell ref="Q70:U70"/>
    <mergeCell ref="V70:AA70"/>
    <mergeCell ref="B66:G66"/>
    <mergeCell ref="H66:K66"/>
    <mergeCell ref="L66:P66"/>
    <mergeCell ref="Q66:U66"/>
    <mergeCell ref="V66:AA66"/>
    <mergeCell ref="B67:G70"/>
    <mergeCell ref="H67:K70"/>
    <mergeCell ref="L67:P70"/>
    <mergeCell ref="AF79:BO79"/>
    <mergeCell ref="Q81:U81"/>
    <mergeCell ref="V81:AA81"/>
    <mergeCell ref="Q82:U82"/>
    <mergeCell ref="V82:AA82"/>
    <mergeCell ref="B75:G78"/>
    <mergeCell ref="H75:K78"/>
    <mergeCell ref="L75:P78"/>
    <mergeCell ref="Q75:U75"/>
    <mergeCell ref="V75:AA75"/>
    <mergeCell ref="Q77:U77"/>
    <mergeCell ref="V77:AA77"/>
    <mergeCell ref="Q78:U78"/>
    <mergeCell ref="V78:AA78"/>
    <mergeCell ref="O28:P28"/>
    <mergeCell ref="Q28:R28"/>
    <mergeCell ref="O26:P26"/>
    <mergeCell ref="Q26:R26"/>
    <mergeCell ref="B26:N26"/>
    <mergeCell ref="B86:AA86"/>
    <mergeCell ref="B113:K113"/>
    <mergeCell ref="B84:AA84"/>
    <mergeCell ref="B85:AA85"/>
    <mergeCell ref="B79:G82"/>
    <mergeCell ref="L79:P82"/>
    <mergeCell ref="Q79:U79"/>
    <mergeCell ref="V79:AA79"/>
    <mergeCell ref="B71:G74"/>
    <mergeCell ref="H71:K74"/>
    <mergeCell ref="L71:P74"/>
    <mergeCell ref="Q71:U71"/>
    <mergeCell ref="V71:AA71"/>
    <mergeCell ref="Q73:U73"/>
    <mergeCell ref="V73:AA73"/>
    <mergeCell ref="Q74:U74"/>
    <mergeCell ref="V74:AA74"/>
    <mergeCell ref="Q67:U67"/>
    <mergeCell ref="V67:AA67"/>
  </mergeCells>
  <printOptions horizontalCentered="1"/>
  <pageMargins left="0.23622047244094491" right="0.23622047244094491" top="0.39370078740157483" bottom="0" header="0.51181102362204722" footer="0.51181102362204722"/>
  <pageSetup paperSize="9" scale="94" orientation="portrait" r:id="rId1"/>
  <headerFooter alignWithMargins="0"/>
  <rowBreaks count="1" manualBreakCount="1">
    <brk id="58" max="27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O164"/>
  <sheetViews>
    <sheetView showGridLines="0" view="pageBreakPreview" topLeftCell="A10" zoomScale="81" zoomScaleSheetLayoutView="81" workbookViewId="0">
      <selection activeCell="AF17" sqref="AF17"/>
    </sheetView>
  </sheetViews>
  <sheetFormatPr defaultColWidth="2.5703125" defaultRowHeight="9.9499999999999993" customHeight="1" x14ac:dyDescent="0.2"/>
  <cols>
    <col min="1" max="1" width="2.42578125" style="25" customWidth="1"/>
    <col min="2" max="27" width="3.5703125" style="25" customWidth="1"/>
    <col min="28" max="28" width="2.42578125" style="25" customWidth="1"/>
    <col min="29" max="30" width="2.5703125" style="25"/>
    <col min="31" max="31" width="7.42578125" style="25" customWidth="1"/>
    <col min="32" max="32" width="7" style="25" customWidth="1"/>
    <col min="33" max="37" width="2.5703125" style="25"/>
    <col min="38" max="38" width="2.5703125" style="25" customWidth="1"/>
    <col min="39" max="43" width="2.5703125" style="25"/>
    <col min="44" max="44" width="0.85546875" style="25" customWidth="1"/>
    <col min="45" max="243" width="2.5703125" style="25"/>
    <col min="244" max="244" width="1.42578125" style="25" customWidth="1"/>
    <col min="245" max="245" width="1.140625" style="25" customWidth="1"/>
    <col min="246" max="246" width="1.5703125" style="25" customWidth="1"/>
    <col min="247" max="248" width="2.5703125" style="25"/>
    <col min="249" max="249" width="2.140625" style="25" customWidth="1"/>
    <col min="250" max="255" width="2.5703125" style="25"/>
    <col min="256" max="256" width="3.42578125" style="25" customWidth="1"/>
    <col min="257" max="263" width="2.5703125" style="25"/>
    <col min="264" max="264" width="2.5703125" style="25" customWidth="1"/>
    <col min="265" max="274" width="2.5703125" style="25"/>
    <col min="275" max="275" width="3" style="25" customWidth="1"/>
    <col min="276" max="277" width="2.5703125" style="25"/>
    <col min="278" max="278" width="2.140625" style="25" customWidth="1"/>
    <col min="279" max="279" width="4" style="25" customWidth="1"/>
    <col min="280" max="281" width="2.5703125" style="25"/>
    <col min="282" max="282" width="2.42578125" style="25" customWidth="1"/>
    <col min="283" max="284" width="0.5703125" style="25" customWidth="1"/>
    <col min="285" max="286" width="2.5703125" style="25"/>
    <col min="287" max="287" width="7.42578125" style="25" customWidth="1"/>
    <col min="288" max="288" width="7" style="25" customWidth="1"/>
    <col min="289" max="299" width="2.5703125" style="25"/>
    <col min="300" max="300" width="0.85546875" style="25" customWidth="1"/>
    <col min="301" max="499" width="2.5703125" style="25"/>
    <col min="500" max="500" width="1.42578125" style="25" customWidth="1"/>
    <col min="501" max="501" width="1.140625" style="25" customWidth="1"/>
    <col min="502" max="502" width="1.5703125" style="25" customWidth="1"/>
    <col min="503" max="504" width="2.5703125" style="25"/>
    <col min="505" max="505" width="2.140625" style="25" customWidth="1"/>
    <col min="506" max="511" width="2.5703125" style="25"/>
    <col min="512" max="512" width="3.42578125" style="25" customWidth="1"/>
    <col min="513" max="519" width="2.5703125" style="25"/>
    <col min="520" max="520" width="2.5703125" style="25" customWidth="1"/>
    <col min="521" max="530" width="2.5703125" style="25"/>
    <col min="531" max="531" width="3" style="25" customWidth="1"/>
    <col min="532" max="533" width="2.5703125" style="25"/>
    <col min="534" max="534" width="2.140625" style="25" customWidth="1"/>
    <col min="535" max="535" width="4" style="25" customWidth="1"/>
    <col min="536" max="537" width="2.5703125" style="25"/>
    <col min="538" max="538" width="2.42578125" style="25" customWidth="1"/>
    <col min="539" max="540" width="0.5703125" style="25" customWidth="1"/>
    <col min="541" max="542" width="2.5703125" style="25"/>
    <col min="543" max="543" width="7.42578125" style="25" customWidth="1"/>
    <col min="544" max="544" width="7" style="25" customWidth="1"/>
    <col min="545" max="555" width="2.5703125" style="25"/>
    <col min="556" max="556" width="0.85546875" style="25" customWidth="1"/>
    <col min="557" max="755" width="2.5703125" style="25"/>
    <col min="756" max="756" width="1.42578125" style="25" customWidth="1"/>
    <col min="757" max="757" width="1.140625" style="25" customWidth="1"/>
    <col min="758" max="758" width="1.5703125" style="25" customWidth="1"/>
    <col min="759" max="760" width="2.5703125" style="25"/>
    <col min="761" max="761" width="2.140625" style="25" customWidth="1"/>
    <col min="762" max="767" width="2.5703125" style="25"/>
    <col min="768" max="768" width="3.42578125" style="25" customWidth="1"/>
    <col min="769" max="775" width="2.5703125" style="25"/>
    <col min="776" max="776" width="2.5703125" style="25" customWidth="1"/>
    <col min="777" max="786" width="2.5703125" style="25"/>
    <col min="787" max="787" width="3" style="25" customWidth="1"/>
    <col min="788" max="789" width="2.5703125" style="25"/>
    <col min="790" max="790" width="2.140625" style="25" customWidth="1"/>
    <col min="791" max="791" width="4" style="25" customWidth="1"/>
    <col min="792" max="793" width="2.5703125" style="25"/>
    <col min="794" max="794" width="2.42578125" style="25" customWidth="1"/>
    <col min="795" max="796" width="0.5703125" style="25" customWidth="1"/>
    <col min="797" max="798" width="2.5703125" style="25"/>
    <col min="799" max="799" width="7.42578125" style="25" customWidth="1"/>
    <col min="800" max="800" width="7" style="25" customWidth="1"/>
    <col min="801" max="811" width="2.5703125" style="25"/>
    <col min="812" max="812" width="0.85546875" style="25" customWidth="1"/>
    <col min="813" max="1011" width="2.5703125" style="25"/>
    <col min="1012" max="1012" width="1.42578125" style="25" customWidth="1"/>
    <col min="1013" max="1013" width="1.140625" style="25" customWidth="1"/>
    <col min="1014" max="1014" width="1.5703125" style="25" customWidth="1"/>
    <col min="1015" max="1016" width="2.5703125" style="25"/>
    <col min="1017" max="1017" width="2.140625" style="25" customWidth="1"/>
    <col min="1018" max="1023" width="2.5703125" style="25"/>
    <col min="1024" max="1024" width="3.42578125" style="25" customWidth="1"/>
    <col min="1025" max="1031" width="2.5703125" style="25"/>
    <col min="1032" max="1032" width="2.5703125" style="25" customWidth="1"/>
    <col min="1033" max="1042" width="2.5703125" style="25"/>
    <col min="1043" max="1043" width="3" style="25" customWidth="1"/>
    <col min="1044" max="1045" width="2.5703125" style="25"/>
    <col min="1046" max="1046" width="2.140625" style="25" customWidth="1"/>
    <col min="1047" max="1047" width="4" style="25" customWidth="1"/>
    <col min="1048" max="1049" width="2.5703125" style="25"/>
    <col min="1050" max="1050" width="2.42578125" style="25" customWidth="1"/>
    <col min="1051" max="1052" width="0.5703125" style="25" customWidth="1"/>
    <col min="1053" max="1054" width="2.5703125" style="25"/>
    <col min="1055" max="1055" width="7.42578125" style="25" customWidth="1"/>
    <col min="1056" max="1056" width="7" style="25" customWidth="1"/>
    <col min="1057" max="1067" width="2.5703125" style="25"/>
    <col min="1068" max="1068" width="0.85546875" style="25" customWidth="1"/>
    <col min="1069" max="1267" width="2.5703125" style="25"/>
    <col min="1268" max="1268" width="1.42578125" style="25" customWidth="1"/>
    <col min="1269" max="1269" width="1.140625" style="25" customWidth="1"/>
    <col min="1270" max="1270" width="1.5703125" style="25" customWidth="1"/>
    <col min="1271" max="1272" width="2.5703125" style="25"/>
    <col min="1273" max="1273" width="2.140625" style="25" customWidth="1"/>
    <col min="1274" max="1279" width="2.5703125" style="25"/>
    <col min="1280" max="1280" width="3.42578125" style="25" customWidth="1"/>
    <col min="1281" max="1287" width="2.5703125" style="25"/>
    <col min="1288" max="1288" width="2.5703125" style="25" customWidth="1"/>
    <col min="1289" max="1298" width="2.5703125" style="25"/>
    <col min="1299" max="1299" width="3" style="25" customWidth="1"/>
    <col min="1300" max="1301" width="2.5703125" style="25"/>
    <col min="1302" max="1302" width="2.140625" style="25" customWidth="1"/>
    <col min="1303" max="1303" width="4" style="25" customWidth="1"/>
    <col min="1304" max="1305" width="2.5703125" style="25"/>
    <col min="1306" max="1306" width="2.42578125" style="25" customWidth="1"/>
    <col min="1307" max="1308" width="0.5703125" style="25" customWidth="1"/>
    <col min="1309" max="1310" width="2.5703125" style="25"/>
    <col min="1311" max="1311" width="7.42578125" style="25" customWidth="1"/>
    <col min="1312" max="1312" width="7" style="25" customWidth="1"/>
    <col min="1313" max="1323" width="2.5703125" style="25"/>
    <col min="1324" max="1324" width="0.85546875" style="25" customWidth="1"/>
    <col min="1325" max="1523" width="2.5703125" style="25"/>
    <col min="1524" max="1524" width="1.42578125" style="25" customWidth="1"/>
    <col min="1525" max="1525" width="1.140625" style="25" customWidth="1"/>
    <col min="1526" max="1526" width="1.5703125" style="25" customWidth="1"/>
    <col min="1527" max="1528" width="2.5703125" style="25"/>
    <col min="1529" max="1529" width="2.140625" style="25" customWidth="1"/>
    <col min="1530" max="1535" width="2.5703125" style="25"/>
    <col min="1536" max="1536" width="3.42578125" style="25" customWidth="1"/>
    <col min="1537" max="1543" width="2.5703125" style="25"/>
    <col min="1544" max="1544" width="2.5703125" style="25" customWidth="1"/>
    <col min="1545" max="1554" width="2.5703125" style="25"/>
    <col min="1555" max="1555" width="3" style="25" customWidth="1"/>
    <col min="1556" max="1557" width="2.5703125" style="25"/>
    <col min="1558" max="1558" width="2.140625" style="25" customWidth="1"/>
    <col min="1559" max="1559" width="4" style="25" customWidth="1"/>
    <col min="1560" max="1561" width="2.5703125" style="25"/>
    <col min="1562" max="1562" width="2.42578125" style="25" customWidth="1"/>
    <col min="1563" max="1564" width="0.5703125" style="25" customWidth="1"/>
    <col min="1565" max="1566" width="2.5703125" style="25"/>
    <col min="1567" max="1567" width="7.42578125" style="25" customWidth="1"/>
    <col min="1568" max="1568" width="7" style="25" customWidth="1"/>
    <col min="1569" max="1579" width="2.5703125" style="25"/>
    <col min="1580" max="1580" width="0.85546875" style="25" customWidth="1"/>
    <col min="1581" max="1779" width="2.5703125" style="25"/>
    <col min="1780" max="1780" width="1.42578125" style="25" customWidth="1"/>
    <col min="1781" max="1781" width="1.140625" style="25" customWidth="1"/>
    <col min="1782" max="1782" width="1.5703125" style="25" customWidth="1"/>
    <col min="1783" max="1784" width="2.5703125" style="25"/>
    <col min="1785" max="1785" width="2.140625" style="25" customWidth="1"/>
    <col min="1786" max="1791" width="2.5703125" style="25"/>
    <col min="1792" max="1792" width="3.42578125" style="25" customWidth="1"/>
    <col min="1793" max="1799" width="2.5703125" style="25"/>
    <col min="1800" max="1800" width="2.5703125" style="25" customWidth="1"/>
    <col min="1801" max="1810" width="2.5703125" style="25"/>
    <col min="1811" max="1811" width="3" style="25" customWidth="1"/>
    <col min="1812" max="1813" width="2.5703125" style="25"/>
    <col min="1814" max="1814" width="2.140625" style="25" customWidth="1"/>
    <col min="1815" max="1815" width="4" style="25" customWidth="1"/>
    <col min="1816" max="1817" width="2.5703125" style="25"/>
    <col min="1818" max="1818" width="2.42578125" style="25" customWidth="1"/>
    <col min="1819" max="1820" width="0.5703125" style="25" customWidth="1"/>
    <col min="1821" max="1822" width="2.5703125" style="25"/>
    <col min="1823" max="1823" width="7.42578125" style="25" customWidth="1"/>
    <col min="1824" max="1824" width="7" style="25" customWidth="1"/>
    <col min="1825" max="1835" width="2.5703125" style="25"/>
    <col min="1836" max="1836" width="0.85546875" style="25" customWidth="1"/>
    <col min="1837" max="2035" width="2.5703125" style="25"/>
    <col min="2036" max="2036" width="1.42578125" style="25" customWidth="1"/>
    <col min="2037" max="2037" width="1.140625" style="25" customWidth="1"/>
    <col min="2038" max="2038" width="1.5703125" style="25" customWidth="1"/>
    <col min="2039" max="2040" width="2.5703125" style="25"/>
    <col min="2041" max="2041" width="2.140625" style="25" customWidth="1"/>
    <col min="2042" max="2047" width="2.5703125" style="25"/>
    <col min="2048" max="2048" width="3.42578125" style="25" customWidth="1"/>
    <col min="2049" max="2055" width="2.5703125" style="25"/>
    <col min="2056" max="2056" width="2.5703125" style="25" customWidth="1"/>
    <col min="2057" max="2066" width="2.5703125" style="25"/>
    <col min="2067" max="2067" width="3" style="25" customWidth="1"/>
    <col min="2068" max="2069" width="2.5703125" style="25"/>
    <col min="2070" max="2070" width="2.140625" style="25" customWidth="1"/>
    <col min="2071" max="2071" width="4" style="25" customWidth="1"/>
    <col min="2072" max="2073" width="2.5703125" style="25"/>
    <col min="2074" max="2074" width="2.42578125" style="25" customWidth="1"/>
    <col min="2075" max="2076" width="0.5703125" style="25" customWidth="1"/>
    <col min="2077" max="2078" width="2.5703125" style="25"/>
    <col min="2079" max="2079" width="7.42578125" style="25" customWidth="1"/>
    <col min="2080" max="2080" width="7" style="25" customWidth="1"/>
    <col min="2081" max="2091" width="2.5703125" style="25"/>
    <col min="2092" max="2092" width="0.85546875" style="25" customWidth="1"/>
    <col min="2093" max="2291" width="2.5703125" style="25"/>
    <col min="2292" max="2292" width="1.42578125" style="25" customWidth="1"/>
    <col min="2293" max="2293" width="1.140625" style="25" customWidth="1"/>
    <col min="2294" max="2294" width="1.5703125" style="25" customWidth="1"/>
    <col min="2295" max="2296" width="2.5703125" style="25"/>
    <col min="2297" max="2297" width="2.140625" style="25" customWidth="1"/>
    <col min="2298" max="2303" width="2.5703125" style="25"/>
    <col min="2304" max="2304" width="3.42578125" style="25" customWidth="1"/>
    <col min="2305" max="2311" width="2.5703125" style="25"/>
    <col min="2312" max="2312" width="2.5703125" style="25" customWidth="1"/>
    <col min="2313" max="2322" width="2.5703125" style="25"/>
    <col min="2323" max="2323" width="3" style="25" customWidth="1"/>
    <col min="2324" max="2325" width="2.5703125" style="25"/>
    <col min="2326" max="2326" width="2.140625" style="25" customWidth="1"/>
    <col min="2327" max="2327" width="4" style="25" customWidth="1"/>
    <col min="2328" max="2329" width="2.5703125" style="25"/>
    <col min="2330" max="2330" width="2.42578125" style="25" customWidth="1"/>
    <col min="2331" max="2332" width="0.5703125" style="25" customWidth="1"/>
    <col min="2333" max="2334" width="2.5703125" style="25"/>
    <col min="2335" max="2335" width="7.42578125" style="25" customWidth="1"/>
    <col min="2336" max="2336" width="7" style="25" customWidth="1"/>
    <col min="2337" max="2347" width="2.5703125" style="25"/>
    <col min="2348" max="2348" width="0.85546875" style="25" customWidth="1"/>
    <col min="2349" max="2547" width="2.5703125" style="25"/>
    <col min="2548" max="2548" width="1.42578125" style="25" customWidth="1"/>
    <col min="2549" max="2549" width="1.140625" style="25" customWidth="1"/>
    <col min="2550" max="2550" width="1.5703125" style="25" customWidth="1"/>
    <col min="2551" max="2552" width="2.5703125" style="25"/>
    <col min="2553" max="2553" width="2.140625" style="25" customWidth="1"/>
    <col min="2554" max="2559" width="2.5703125" style="25"/>
    <col min="2560" max="2560" width="3.42578125" style="25" customWidth="1"/>
    <col min="2561" max="2567" width="2.5703125" style="25"/>
    <col min="2568" max="2568" width="2.5703125" style="25" customWidth="1"/>
    <col min="2569" max="2578" width="2.5703125" style="25"/>
    <col min="2579" max="2579" width="3" style="25" customWidth="1"/>
    <col min="2580" max="2581" width="2.5703125" style="25"/>
    <col min="2582" max="2582" width="2.140625" style="25" customWidth="1"/>
    <col min="2583" max="2583" width="4" style="25" customWidth="1"/>
    <col min="2584" max="2585" width="2.5703125" style="25"/>
    <col min="2586" max="2586" width="2.42578125" style="25" customWidth="1"/>
    <col min="2587" max="2588" width="0.5703125" style="25" customWidth="1"/>
    <col min="2589" max="2590" width="2.5703125" style="25"/>
    <col min="2591" max="2591" width="7.42578125" style="25" customWidth="1"/>
    <col min="2592" max="2592" width="7" style="25" customWidth="1"/>
    <col min="2593" max="2603" width="2.5703125" style="25"/>
    <col min="2604" max="2604" width="0.85546875" style="25" customWidth="1"/>
    <col min="2605" max="2803" width="2.5703125" style="25"/>
    <col min="2804" max="2804" width="1.42578125" style="25" customWidth="1"/>
    <col min="2805" max="2805" width="1.140625" style="25" customWidth="1"/>
    <col min="2806" max="2806" width="1.5703125" style="25" customWidth="1"/>
    <col min="2807" max="2808" width="2.5703125" style="25"/>
    <col min="2809" max="2809" width="2.140625" style="25" customWidth="1"/>
    <col min="2810" max="2815" width="2.5703125" style="25"/>
    <col min="2816" max="2816" width="3.42578125" style="25" customWidth="1"/>
    <col min="2817" max="2823" width="2.5703125" style="25"/>
    <col min="2824" max="2824" width="2.5703125" style="25" customWidth="1"/>
    <col min="2825" max="2834" width="2.5703125" style="25"/>
    <col min="2835" max="2835" width="3" style="25" customWidth="1"/>
    <col min="2836" max="2837" width="2.5703125" style="25"/>
    <col min="2838" max="2838" width="2.140625" style="25" customWidth="1"/>
    <col min="2839" max="2839" width="4" style="25" customWidth="1"/>
    <col min="2840" max="2841" width="2.5703125" style="25"/>
    <col min="2842" max="2842" width="2.42578125" style="25" customWidth="1"/>
    <col min="2843" max="2844" width="0.5703125" style="25" customWidth="1"/>
    <col min="2845" max="2846" width="2.5703125" style="25"/>
    <col min="2847" max="2847" width="7.42578125" style="25" customWidth="1"/>
    <col min="2848" max="2848" width="7" style="25" customWidth="1"/>
    <col min="2849" max="2859" width="2.5703125" style="25"/>
    <col min="2860" max="2860" width="0.85546875" style="25" customWidth="1"/>
    <col min="2861" max="3059" width="2.5703125" style="25"/>
    <col min="3060" max="3060" width="1.42578125" style="25" customWidth="1"/>
    <col min="3061" max="3061" width="1.140625" style="25" customWidth="1"/>
    <col min="3062" max="3062" width="1.5703125" style="25" customWidth="1"/>
    <col min="3063" max="3064" width="2.5703125" style="25"/>
    <col min="3065" max="3065" width="2.140625" style="25" customWidth="1"/>
    <col min="3066" max="3071" width="2.5703125" style="25"/>
    <col min="3072" max="3072" width="3.42578125" style="25" customWidth="1"/>
    <col min="3073" max="3079" width="2.5703125" style="25"/>
    <col min="3080" max="3080" width="2.5703125" style="25" customWidth="1"/>
    <col min="3081" max="3090" width="2.5703125" style="25"/>
    <col min="3091" max="3091" width="3" style="25" customWidth="1"/>
    <col min="3092" max="3093" width="2.5703125" style="25"/>
    <col min="3094" max="3094" width="2.140625" style="25" customWidth="1"/>
    <col min="3095" max="3095" width="4" style="25" customWidth="1"/>
    <col min="3096" max="3097" width="2.5703125" style="25"/>
    <col min="3098" max="3098" width="2.42578125" style="25" customWidth="1"/>
    <col min="3099" max="3100" width="0.5703125" style="25" customWidth="1"/>
    <col min="3101" max="3102" width="2.5703125" style="25"/>
    <col min="3103" max="3103" width="7.42578125" style="25" customWidth="1"/>
    <col min="3104" max="3104" width="7" style="25" customWidth="1"/>
    <col min="3105" max="3115" width="2.5703125" style="25"/>
    <col min="3116" max="3116" width="0.85546875" style="25" customWidth="1"/>
    <col min="3117" max="3315" width="2.5703125" style="25"/>
    <col min="3316" max="3316" width="1.42578125" style="25" customWidth="1"/>
    <col min="3317" max="3317" width="1.140625" style="25" customWidth="1"/>
    <col min="3318" max="3318" width="1.5703125" style="25" customWidth="1"/>
    <col min="3319" max="3320" width="2.5703125" style="25"/>
    <col min="3321" max="3321" width="2.140625" style="25" customWidth="1"/>
    <col min="3322" max="3327" width="2.5703125" style="25"/>
    <col min="3328" max="3328" width="3.42578125" style="25" customWidth="1"/>
    <col min="3329" max="3335" width="2.5703125" style="25"/>
    <col min="3336" max="3336" width="2.5703125" style="25" customWidth="1"/>
    <col min="3337" max="3346" width="2.5703125" style="25"/>
    <col min="3347" max="3347" width="3" style="25" customWidth="1"/>
    <col min="3348" max="3349" width="2.5703125" style="25"/>
    <col min="3350" max="3350" width="2.140625" style="25" customWidth="1"/>
    <col min="3351" max="3351" width="4" style="25" customWidth="1"/>
    <col min="3352" max="3353" width="2.5703125" style="25"/>
    <col min="3354" max="3354" width="2.42578125" style="25" customWidth="1"/>
    <col min="3355" max="3356" width="0.5703125" style="25" customWidth="1"/>
    <col min="3357" max="3358" width="2.5703125" style="25"/>
    <col min="3359" max="3359" width="7.42578125" style="25" customWidth="1"/>
    <col min="3360" max="3360" width="7" style="25" customWidth="1"/>
    <col min="3361" max="3371" width="2.5703125" style="25"/>
    <col min="3372" max="3372" width="0.85546875" style="25" customWidth="1"/>
    <col min="3373" max="3571" width="2.5703125" style="25"/>
    <col min="3572" max="3572" width="1.42578125" style="25" customWidth="1"/>
    <col min="3573" max="3573" width="1.140625" style="25" customWidth="1"/>
    <col min="3574" max="3574" width="1.5703125" style="25" customWidth="1"/>
    <col min="3575" max="3576" width="2.5703125" style="25"/>
    <col min="3577" max="3577" width="2.140625" style="25" customWidth="1"/>
    <col min="3578" max="3583" width="2.5703125" style="25"/>
    <col min="3584" max="3584" width="3.42578125" style="25" customWidth="1"/>
    <col min="3585" max="3591" width="2.5703125" style="25"/>
    <col min="3592" max="3592" width="2.5703125" style="25" customWidth="1"/>
    <col min="3593" max="3602" width="2.5703125" style="25"/>
    <col min="3603" max="3603" width="3" style="25" customWidth="1"/>
    <col min="3604" max="3605" width="2.5703125" style="25"/>
    <col min="3606" max="3606" width="2.140625" style="25" customWidth="1"/>
    <col min="3607" max="3607" width="4" style="25" customWidth="1"/>
    <col min="3608" max="3609" width="2.5703125" style="25"/>
    <col min="3610" max="3610" width="2.42578125" style="25" customWidth="1"/>
    <col min="3611" max="3612" width="0.5703125" style="25" customWidth="1"/>
    <col min="3613" max="3614" width="2.5703125" style="25"/>
    <col min="3615" max="3615" width="7.42578125" style="25" customWidth="1"/>
    <col min="3616" max="3616" width="7" style="25" customWidth="1"/>
    <col min="3617" max="3627" width="2.5703125" style="25"/>
    <col min="3628" max="3628" width="0.85546875" style="25" customWidth="1"/>
    <col min="3629" max="3827" width="2.5703125" style="25"/>
    <col min="3828" max="3828" width="1.42578125" style="25" customWidth="1"/>
    <col min="3829" max="3829" width="1.140625" style="25" customWidth="1"/>
    <col min="3830" max="3830" width="1.5703125" style="25" customWidth="1"/>
    <col min="3831" max="3832" width="2.5703125" style="25"/>
    <col min="3833" max="3833" width="2.140625" style="25" customWidth="1"/>
    <col min="3834" max="3839" width="2.5703125" style="25"/>
    <col min="3840" max="3840" width="3.42578125" style="25" customWidth="1"/>
    <col min="3841" max="3847" width="2.5703125" style="25"/>
    <col min="3848" max="3848" width="2.5703125" style="25" customWidth="1"/>
    <col min="3849" max="3858" width="2.5703125" style="25"/>
    <col min="3859" max="3859" width="3" style="25" customWidth="1"/>
    <col min="3860" max="3861" width="2.5703125" style="25"/>
    <col min="3862" max="3862" width="2.140625" style="25" customWidth="1"/>
    <col min="3863" max="3863" width="4" style="25" customWidth="1"/>
    <col min="3864" max="3865" width="2.5703125" style="25"/>
    <col min="3866" max="3866" width="2.42578125" style="25" customWidth="1"/>
    <col min="3867" max="3868" width="0.5703125" style="25" customWidth="1"/>
    <col min="3869" max="3870" width="2.5703125" style="25"/>
    <col min="3871" max="3871" width="7.42578125" style="25" customWidth="1"/>
    <col min="3872" max="3872" width="7" style="25" customWidth="1"/>
    <col min="3873" max="3883" width="2.5703125" style="25"/>
    <col min="3884" max="3884" width="0.85546875" style="25" customWidth="1"/>
    <col min="3885" max="4083" width="2.5703125" style="25"/>
    <col min="4084" max="4084" width="1.42578125" style="25" customWidth="1"/>
    <col min="4085" max="4085" width="1.140625" style="25" customWidth="1"/>
    <col min="4086" max="4086" width="1.5703125" style="25" customWidth="1"/>
    <col min="4087" max="4088" width="2.5703125" style="25"/>
    <col min="4089" max="4089" width="2.140625" style="25" customWidth="1"/>
    <col min="4090" max="4095" width="2.5703125" style="25"/>
    <col min="4096" max="4096" width="3.42578125" style="25" customWidth="1"/>
    <col min="4097" max="4103" width="2.5703125" style="25"/>
    <col min="4104" max="4104" width="2.5703125" style="25" customWidth="1"/>
    <col min="4105" max="4114" width="2.5703125" style="25"/>
    <col min="4115" max="4115" width="3" style="25" customWidth="1"/>
    <col min="4116" max="4117" width="2.5703125" style="25"/>
    <col min="4118" max="4118" width="2.140625" style="25" customWidth="1"/>
    <col min="4119" max="4119" width="4" style="25" customWidth="1"/>
    <col min="4120" max="4121" width="2.5703125" style="25"/>
    <col min="4122" max="4122" width="2.42578125" style="25" customWidth="1"/>
    <col min="4123" max="4124" width="0.5703125" style="25" customWidth="1"/>
    <col min="4125" max="4126" width="2.5703125" style="25"/>
    <col min="4127" max="4127" width="7.42578125" style="25" customWidth="1"/>
    <col min="4128" max="4128" width="7" style="25" customWidth="1"/>
    <col min="4129" max="4139" width="2.5703125" style="25"/>
    <col min="4140" max="4140" width="0.85546875" style="25" customWidth="1"/>
    <col min="4141" max="4339" width="2.5703125" style="25"/>
    <col min="4340" max="4340" width="1.42578125" style="25" customWidth="1"/>
    <col min="4341" max="4341" width="1.140625" style="25" customWidth="1"/>
    <col min="4342" max="4342" width="1.5703125" style="25" customWidth="1"/>
    <col min="4343" max="4344" width="2.5703125" style="25"/>
    <col min="4345" max="4345" width="2.140625" style="25" customWidth="1"/>
    <col min="4346" max="4351" width="2.5703125" style="25"/>
    <col min="4352" max="4352" width="3.42578125" style="25" customWidth="1"/>
    <col min="4353" max="4359" width="2.5703125" style="25"/>
    <col min="4360" max="4360" width="2.5703125" style="25" customWidth="1"/>
    <col min="4361" max="4370" width="2.5703125" style="25"/>
    <col min="4371" max="4371" width="3" style="25" customWidth="1"/>
    <col min="4372" max="4373" width="2.5703125" style="25"/>
    <col min="4374" max="4374" width="2.140625" style="25" customWidth="1"/>
    <col min="4375" max="4375" width="4" style="25" customWidth="1"/>
    <col min="4376" max="4377" width="2.5703125" style="25"/>
    <col min="4378" max="4378" width="2.42578125" style="25" customWidth="1"/>
    <col min="4379" max="4380" width="0.5703125" style="25" customWidth="1"/>
    <col min="4381" max="4382" width="2.5703125" style="25"/>
    <col min="4383" max="4383" width="7.42578125" style="25" customWidth="1"/>
    <col min="4384" max="4384" width="7" style="25" customWidth="1"/>
    <col min="4385" max="4395" width="2.5703125" style="25"/>
    <col min="4396" max="4396" width="0.85546875" style="25" customWidth="1"/>
    <col min="4397" max="4595" width="2.5703125" style="25"/>
    <col min="4596" max="4596" width="1.42578125" style="25" customWidth="1"/>
    <col min="4597" max="4597" width="1.140625" style="25" customWidth="1"/>
    <col min="4598" max="4598" width="1.5703125" style="25" customWidth="1"/>
    <col min="4599" max="4600" width="2.5703125" style="25"/>
    <col min="4601" max="4601" width="2.140625" style="25" customWidth="1"/>
    <col min="4602" max="4607" width="2.5703125" style="25"/>
    <col min="4608" max="4608" width="3.42578125" style="25" customWidth="1"/>
    <col min="4609" max="4615" width="2.5703125" style="25"/>
    <col min="4616" max="4616" width="2.5703125" style="25" customWidth="1"/>
    <col min="4617" max="4626" width="2.5703125" style="25"/>
    <col min="4627" max="4627" width="3" style="25" customWidth="1"/>
    <col min="4628" max="4629" width="2.5703125" style="25"/>
    <col min="4630" max="4630" width="2.140625" style="25" customWidth="1"/>
    <col min="4631" max="4631" width="4" style="25" customWidth="1"/>
    <col min="4632" max="4633" width="2.5703125" style="25"/>
    <col min="4634" max="4634" width="2.42578125" style="25" customWidth="1"/>
    <col min="4635" max="4636" width="0.5703125" style="25" customWidth="1"/>
    <col min="4637" max="4638" width="2.5703125" style="25"/>
    <col min="4639" max="4639" width="7.42578125" style="25" customWidth="1"/>
    <col min="4640" max="4640" width="7" style="25" customWidth="1"/>
    <col min="4641" max="4651" width="2.5703125" style="25"/>
    <col min="4652" max="4652" width="0.85546875" style="25" customWidth="1"/>
    <col min="4653" max="4851" width="2.5703125" style="25"/>
    <col min="4852" max="4852" width="1.42578125" style="25" customWidth="1"/>
    <col min="4853" max="4853" width="1.140625" style="25" customWidth="1"/>
    <col min="4854" max="4854" width="1.5703125" style="25" customWidth="1"/>
    <col min="4855" max="4856" width="2.5703125" style="25"/>
    <col min="4857" max="4857" width="2.140625" style="25" customWidth="1"/>
    <col min="4858" max="4863" width="2.5703125" style="25"/>
    <col min="4864" max="4864" width="3.42578125" style="25" customWidth="1"/>
    <col min="4865" max="4871" width="2.5703125" style="25"/>
    <col min="4872" max="4872" width="2.5703125" style="25" customWidth="1"/>
    <col min="4873" max="4882" width="2.5703125" style="25"/>
    <col min="4883" max="4883" width="3" style="25" customWidth="1"/>
    <col min="4884" max="4885" width="2.5703125" style="25"/>
    <col min="4886" max="4886" width="2.140625" style="25" customWidth="1"/>
    <col min="4887" max="4887" width="4" style="25" customWidth="1"/>
    <col min="4888" max="4889" width="2.5703125" style="25"/>
    <col min="4890" max="4890" width="2.42578125" style="25" customWidth="1"/>
    <col min="4891" max="4892" width="0.5703125" style="25" customWidth="1"/>
    <col min="4893" max="4894" width="2.5703125" style="25"/>
    <col min="4895" max="4895" width="7.42578125" style="25" customWidth="1"/>
    <col min="4896" max="4896" width="7" style="25" customWidth="1"/>
    <col min="4897" max="4907" width="2.5703125" style="25"/>
    <col min="4908" max="4908" width="0.85546875" style="25" customWidth="1"/>
    <col min="4909" max="5107" width="2.5703125" style="25"/>
    <col min="5108" max="5108" width="1.42578125" style="25" customWidth="1"/>
    <col min="5109" max="5109" width="1.140625" style="25" customWidth="1"/>
    <col min="5110" max="5110" width="1.5703125" style="25" customWidth="1"/>
    <col min="5111" max="5112" width="2.5703125" style="25"/>
    <col min="5113" max="5113" width="2.140625" style="25" customWidth="1"/>
    <col min="5114" max="5119" width="2.5703125" style="25"/>
    <col min="5120" max="5120" width="3.42578125" style="25" customWidth="1"/>
    <col min="5121" max="5127" width="2.5703125" style="25"/>
    <col min="5128" max="5128" width="2.5703125" style="25" customWidth="1"/>
    <col min="5129" max="5138" width="2.5703125" style="25"/>
    <col min="5139" max="5139" width="3" style="25" customWidth="1"/>
    <col min="5140" max="5141" width="2.5703125" style="25"/>
    <col min="5142" max="5142" width="2.140625" style="25" customWidth="1"/>
    <col min="5143" max="5143" width="4" style="25" customWidth="1"/>
    <col min="5144" max="5145" width="2.5703125" style="25"/>
    <col min="5146" max="5146" width="2.42578125" style="25" customWidth="1"/>
    <col min="5147" max="5148" width="0.5703125" style="25" customWidth="1"/>
    <col min="5149" max="5150" width="2.5703125" style="25"/>
    <col min="5151" max="5151" width="7.42578125" style="25" customWidth="1"/>
    <col min="5152" max="5152" width="7" style="25" customWidth="1"/>
    <col min="5153" max="5163" width="2.5703125" style="25"/>
    <col min="5164" max="5164" width="0.85546875" style="25" customWidth="1"/>
    <col min="5165" max="5363" width="2.5703125" style="25"/>
    <col min="5364" max="5364" width="1.42578125" style="25" customWidth="1"/>
    <col min="5365" max="5365" width="1.140625" style="25" customWidth="1"/>
    <col min="5366" max="5366" width="1.5703125" style="25" customWidth="1"/>
    <col min="5367" max="5368" width="2.5703125" style="25"/>
    <col min="5369" max="5369" width="2.140625" style="25" customWidth="1"/>
    <col min="5370" max="5375" width="2.5703125" style="25"/>
    <col min="5376" max="5376" width="3.42578125" style="25" customWidth="1"/>
    <col min="5377" max="5383" width="2.5703125" style="25"/>
    <col min="5384" max="5384" width="2.5703125" style="25" customWidth="1"/>
    <col min="5385" max="5394" width="2.5703125" style="25"/>
    <col min="5395" max="5395" width="3" style="25" customWidth="1"/>
    <col min="5396" max="5397" width="2.5703125" style="25"/>
    <col min="5398" max="5398" width="2.140625" style="25" customWidth="1"/>
    <col min="5399" max="5399" width="4" style="25" customWidth="1"/>
    <col min="5400" max="5401" width="2.5703125" style="25"/>
    <col min="5402" max="5402" width="2.42578125" style="25" customWidth="1"/>
    <col min="5403" max="5404" width="0.5703125" style="25" customWidth="1"/>
    <col min="5405" max="5406" width="2.5703125" style="25"/>
    <col min="5407" max="5407" width="7.42578125" style="25" customWidth="1"/>
    <col min="5408" max="5408" width="7" style="25" customWidth="1"/>
    <col min="5409" max="5419" width="2.5703125" style="25"/>
    <col min="5420" max="5420" width="0.85546875" style="25" customWidth="1"/>
    <col min="5421" max="5619" width="2.5703125" style="25"/>
    <col min="5620" max="5620" width="1.42578125" style="25" customWidth="1"/>
    <col min="5621" max="5621" width="1.140625" style="25" customWidth="1"/>
    <col min="5622" max="5622" width="1.5703125" style="25" customWidth="1"/>
    <col min="5623" max="5624" width="2.5703125" style="25"/>
    <col min="5625" max="5625" width="2.140625" style="25" customWidth="1"/>
    <col min="5626" max="5631" width="2.5703125" style="25"/>
    <col min="5632" max="5632" width="3.42578125" style="25" customWidth="1"/>
    <col min="5633" max="5639" width="2.5703125" style="25"/>
    <col min="5640" max="5640" width="2.5703125" style="25" customWidth="1"/>
    <col min="5641" max="5650" width="2.5703125" style="25"/>
    <col min="5651" max="5651" width="3" style="25" customWidth="1"/>
    <col min="5652" max="5653" width="2.5703125" style="25"/>
    <col min="5654" max="5654" width="2.140625" style="25" customWidth="1"/>
    <col min="5655" max="5655" width="4" style="25" customWidth="1"/>
    <col min="5656" max="5657" width="2.5703125" style="25"/>
    <col min="5658" max="5658" width="2.42578125" style="25" customWidth="1"/>
    <col min="5659" max="5660" width="0.5703125" style="25" customWidth="1"/>
    <col min="5661" max="5662" width="2.5703125" style="25"/>
    <col min="5663" max="5663" width="7.42578125" style="25" customWidth="1"/>
    <col min="5664" max="5664" width="7" style="25" customWidth="1"/>
    <col min="5665" max="5675" width="2.5703125" style="25"/>
    <col min="5676" max="5676" width="0.85546875" style="25" customWidth="1"/>
    <col min="5677" max="5875" width="2.5703125" style="25"/>
    <col min="5876" max="5876" width="1.42578125" style="25" customWidth="1"/>
    <col min="5877" max="5877" width="1.140625" style="25" customWidth="1"/>
    <col min="5878" max="5878" width="1.5703125" style="25" customWidth="1"/>
    <col min="5879" max="5880" width="2.5703125" style="25"/>
    <col min="5881" max="5881" width="2.140625" style="25" customWidth="1"/>
    <col min="5882" max="5887" width="2.5703125" style="25"/>
    <col min="5888" max="5888" width="3.42578125" style="25" customWidth="1"/>
    <col min="5889" max="5895" width="2.5703125" style="25"/>
    <col min="5896" max="5896" width="2.5703125" style="25" customWidth="1"/>
    <col min="5897" max="5906" width="2.5703125" style="25"/>
    <col min="5907" max="5907" width="3" style="25" customWidth="1"/>
    <col min="5908" max="5909" width="2.5703125" style="25"/>
    <col min="5910" max="5910" width="2.140625" style="25" customWidth="1"/>
    <col min="5911" max="5911" width="4" style="25" customWidth="1"/>
    <col min="5912" max="5913" width="2.5703125" style="25"/>
    <col min="5914" max="5914" width="2.42578125" style="25" customWidth="1"/>
    <col min="5915" max="5916" width="0.5703125" style="25" customWidth="1"/>
    <col min="5917" max="5918" width="2.5703125" style="25"/>
    <col min="5919" max="5919" width="7.42578125" style="25" customWidth="1"/>
    <col min="5920" max="5920" width="7" style="25" customWidth="1"/>
    <col min="5921" max="5931" width="2.5703125" style="25"/>
    <col min="5932" max="5932" width="0.85546875" style="25" customWidth="1"/>
    <col min="5933" max="6131" width="2.5703125" style="25"/>
    <col min="6132" max="6132" width="1.42578125" style="25" customWidth="1"/>
    <col min="6133" max="6133" width="1.140625" style="25" customWidth="1"/>
    <col min="6134" max="6134" width="1.5703125" style="25" customWidth="1"/>
    <col min="6135" max="6136" width="2.5703125" style="25"/>
    <col min="6137" max="6137" width="2.140625" style="25" customWidth="1"/>
    <col min="6138" max="6143" width="2.5703125" style="25"/>
    <col min="6144" max="6144" width="3.42578125" style="25" customWidth="1"/>
    <col min="6145" max="6151" width="2.5703125" style="25"/>
    <col min="6152" max="6152" width="2.5703125" style="25" customWidth="1"/>
    <col min="6153" max="6162" width="2.5703125" style="25"/>
    <col min="6163" max="6163" width="3" style="25" customWidth="1"/>
    <col min="6164" max="6165" width="2.5703125" style="25"/>
    <col min="6166" max="6166" width="2.140625" style="25" customWidth="1"/>
    <col min="6167" max="6167" width="4" style="25" customWidth="1"/>
    <col min="6168" max="6169" width="2.5703125" style="25"/>
    <col min="6170" max="6170" width="2.42578125" style="25" customWidth="1"/>
    <col min="6171" max="6172" width="0.5703125" style="25" customWidth="1"/>
    <col min="6173" max="6174" width="2.5703125" style="25"/>
    <col min="6175" max="6175" width="7.42578125" style="25" customWidth="1"/>
    <col min="6176" max="6176" width="7" style="25" customWidth="1"/>
    <col min="6177" max="6187" width="2.5703125" style="25"/>
    <col min="6188" max="6188" width="0.85546875" style="25" customWidth="1"/>
    <col min="6189" max="6387" width="2.5703125" style="25"/>
    <col min="6388" max="6388" width="1.42578125" style="25" customWidth="1"/>
    <col min="6389" max="6389" width="1.140625" style="25" customWidth="1"/>
    <col min="6390" max="6390" width="1.5703125" style="25" customWidth="1"/>
    <col min="6391" max="6392" width="2.5703125" style="25"/>
    <col min="6393" max="6393" width="2.140625" style="25" customWidth="1"/>
    <col min="6394" max="6399" width="2.5703125" style="25"/>
    <col min="6400" max="6400" width="3.42578125" style="25" customWidth="1"/>
    <col min="6401" max="6407" width="2.5703125" style="25"/>
    <col min="6408" max="6408" width="2.5703125" style="25" customWidth="1"/>
    <col min="6409" max="6418" width="2.5703125" style="25"/>
    <col min="6419" max="6419" width="3" style="25" customWidth="1"/>
    <col min="6420" max="6421" width="2.5703125" style="25"/>
    <col min="6422" max="6422" width="2.140625" style="25" customWidth="1"/>
    <col min="6423" max="6423" width="4" style="25" customWidth="1"/>
    <col min="6424" max="6425" width="2.5703125" style="25"/>
    <col min="6426" max="6426" width="2.42578125" style="25" customWidth="1"/>
    <col min="6427" max="6428" width="0.5703125" style="25" customWidth="1"/>
    <col min="6429" max="6430" width="2.5703125" style="25"/>
    <col min="6431" max="6431" width="7.42578125" style="25" customWidth="1"/>
    <col min="6432" max="6432" width="7" style="25" customWidth="1"/>
    <col min="6433" max="6443" width="2.5703125" style="25"/>
    <col min="6444" max="6444" width="0.85546875" style="25" customWidth="1"/>
    <col min="6445" max="6643" width="2.5703125" style="25"/>
    <col min="6644" max="6644" width="1.42578125" style="25" customWidth="1"/>
    <col min="6645" max="6645" width="1.140625" style="25" customWidth="1"/>
    <col min="6646" max="6646" width="1.5703125" style="25" customWidth="1"/>
    <col min="6647" max="6648" width="2.5703125" style="25"/>
    <col min="6649" max="6649" width="2.140625" style="25" customWidth="1"/>
    <col min="6650" max="6655" width="2.5703125" style="25"/>
    <col min="6656" max="6656" width="3.42578125" style="25" customWidth="1"/>
    <col min="6657" max="6663" width="2.5703125" style="25"/>
    <col min="6664" max="6664" width="2.5703125" style="25" customWidth="1"/>
    <col min="6665" max="6674" width="2.5703125" style="25"/>
    <col min="6675" max="6675" width="3" style="25" customWidth="1"/>
    <col min="6676" max="6677" width="2.5703125" style="25"/>
    <col min="6678" max="6678" width="2.140625" style="25" customWidth="1"/>
    <col min="6679" max="6679" width="4" style="25" customWidth="1"/>
    <col min="6680" max="6681" width="2.5703125" style="25"/>
    <col min="6682" max="6682" width="2.42578125" style="25" customWidth="1"/>
    <col min="6683" max="6684" width="0.5703125" style="25" customWidth="1"/>
    <col min="6685" max="6686" width="2.5703125" style="25"/>
    <col min="6687" max="6687" width="7.42578125" style="25" customWidth="1"/>
    <col min="6688" max="6688" width="7" style="25" customWidth="1"/>
    <col min="6689" max="6699" width="2.5703125" style="25"/>
    <col min="6700" max="6700" width="0.85546875" style="25" customWidth="1"/>
    <col min="6701" max="6899" width="2.5703125" style="25"/>
    <col min="6900" max="6900" width="1.42578125" style="25" customWidth="1"/>
    <col min="6901" max="6901" width="1.140625" style="25" customWidth="1"/>
    <col min="6902" max="6902" width="1.5703125" style="25" customWidth="1"/>
    <col min="6903" max="6904" width="2.5703125" style="25"/>
    <col min="6905" max="6905" width="2.140625" style="25" customWidth="1"/>
    <col min="6906" max="6911" width="2.5703125" style="25"/>
    <col min="6912" max="6912" width="3.42578125" style="25" customWidth="1"/>
    <col min="6913" max="6919" width="2.5703125" style="25"/>
    <col min="6920" max="6920" width="2.5703125" style="25" customWidth="1"/>
    <col min="6921" max="6930" width="2.5703125" style="25"/>
    <col min="6931" max="6931" width="3" style="25" customWidth="1"/>
    <col min="6932" max="6933" width="2.5703125" style="25"/>
    <col min="6934" max="6934" width="2.140625" style="25" customWidth="1"/>
    <col min="6935" max="6935" width="4" style="25" customWidth="1"/>
    <col min="6936" max="6937" width="2.5703125" style="25"/>
    <col min="6938" max="6938" width="2.42578125" style="25" customWidth="1"/>
    <col min="6939" max="6940" width="0.5703125" style="25" customWidth="1"/>
    <col min="6941" max="6942" width="2.5703125" style="25"/>
    <col min="6943" max="6943" width="7.42578125" style="25" customWidth="1"/>
    <col min="6944" max="6944" width="7" style="25" customWidth="1"/>
    <col min="6945" max="6955" width="2.5703125" style="25"/>
    <col min="6956" max="6956" width="0.85546875" style="25" customWidth="1"/>
    <col min="6957" max="7155" width="2.5703125" style="25"/>
    <col min="7156" max="7156" width="1.42578125" style="25" customWidth="1"/>
    <col min="7157" max="7157" width="1.140625" style="25" customWidth="1"/>
    <col min="7158" max="7158" width="1.5703125" style="25" customWidth="1"/>
    <col min="7159" max="7160" width="2.5703125" style="25"/>
    <col min="7161" max="7161" width="2.140625" style="25" customWidth="1"/>
    <col min="7162" max="7167" width="2.5703125" style="25"/>
    <col min="7168" max="7168" width="3.42578125" style="25" customWidth="1"/>
    <col min="7169" max="7175" width="2.5703125" style="25"/>
    <col min="7176" max="7176" width="2.5703125" style="25" customWidth="1"/>
    <col min="7177" max="7186" width="2.5703125" style="25"/>
    <col min="7187" max="7187" width="3" style="25" customWidth="1"/>
    <col min="7188" max="7189" width="2.5703125" style="25"/>
    <col min="7190" max="7190" width="2.140625" style="25" customWidth="1"/>
    <col min="7191" max="7191" width="4" style="25" customWidth="1"/>
    <col min="7192" max="7193" width="2.5703125" style="25"/>
    <col min="7194" max="7194" width="2.42578125" style="25" customWidth="1"/>
    <col min="7195" max="7196" width="0.5703125" style="25" customWidth="1"/>
    <col min="7197" max="7198" width="2.5703125" style="25"/>
    <col min="7199" max="7199" width="7.42578125" style="25" customWidth="1"/>
    <col min="7200" max="7200" width="7" style="25" customWidth="1"/>
    <col min="7201" max="7211" width="2.5703125" style="25"/>
    <col min="7212" max="7212" width="0.85546875" style="25" customWidth="1"/>
    <col min="7213" max="7411" width="2.5703125" style="25"/>
    <col min="7412" max="7412" width="1.42578125" style="25" customWidth="1"/>
    <col min="7413" max="7413" width="1.140625" style="25" customWidth="1"/>
    <col min="7414" max="7414" width="1.5703125" style="25" customWidth="1"/>
    <col min="7415" max="7416" width="2.5703125" style="25"/>
    <col min="7417" max="7417" width="2.140625" style="25" customWidth="1"/>
    <col min="7418" max="7423" width="2.5703125" style="25"/>
    <col min="7424" max="7424" width="3.42578125" style="25" customWidth="1"/>
    <col min="7425" max="7431" width="2.5703125" style="25"/>
    <col min="7432" max="7432" width="2.5703125" style="25" customWidth="1"/>
    <col min="7433" max="7442" width="2.5703125" style="25"/>
    <col min="7443" max="7443" width="3" style="25" customWidth="1"/>
    <col min="7444" max="7445" width="2.5703125" style="25"/>
    <col min="7446" max="7446" width="2.140625" style="25" customWidth="1"/>
    <col min="7447" max="7447" width="4" style="25" customWidth="1"/>
    <col min="7448" max="7449" width="2.5703125" style="25"/>
    <col min="7450" max="7450" width="2.42578125" style="25" customWidth="1"/>
    <col min="7451" max="7452" width="0.5703125" style="25" customWidth="1"/>
    <col min="7453" max="7454" width="2.5703125" style="25"/>
    <col min="7455" max="7455" width="7.42578125" style="25" customWidth="1"/>
    <col min="7456" max="7456" width="7" style="25" customWidth="1"/>
    <col min="7457" max="7467" width="2.5703125" style="25"/>
    <col min="7468" max="7468" width="0.85546875" style="25" customWidth="1"/>
    <col min="7469" max="7667" width="2.5703125" style="25"/>
    <col min="7668" max="7668" width="1.42578125" style="25" customWidth="1"/>
    <col min="7669" max="7669" width="1.140625" style="25" customWidth="1"/>
    <col min="7670" max="7670" width="1.5703125" style="25" customWidth="1"/>
    <col min="7671" max="7672" width="2.5703125" style="25"/>
    <col min="7673" max="7673" width="2.140625" style="25" customWidth="1"/>
    <col min="7674" max="7679" width="2.5703125" style="25"/>
    <col min="7680" max="7680" width="3.42578125" style="25" customWidth="1"/>
    <col min="7681" max="7687" width="2.5703125" style="25"/>
    <col min="7688" max="7688" width="2.5703125" style="25" customWidth="1"/>
    <col min="7689" max="7698" width="2.5703125" style="25"/>
    <col min="7699" max="7699" width="3" style="25" customWidth="1"/>
    <col min="7700" max="7701" width="2.5703125" style="25"/>
    <col min="7702" max="7702" width="2.140625" style="25" customWidth="1"/>
    <col min="7703" max="7703" width="4" style="25" customWidth="1"/>
    <col min="7704" max="7705" width="2.5703125" style="25"/>
    <col min="7706" max="7706" width="2.42578125" style="25" customWidth="1"/>
    <col min="7707" max="7708" width="0.5703125" style="25" customWidth="1"/>
    <col min="7709" max="7710" width="2.5703125" style="25"/>
    <col min="7711" max="7711" width="7.42578125" style="25" customWidth="1"/>
    <col min="7712" max="7712" width="7" style="25" customWidth="1"/>
    <col min="7713" max="7723" width="2.5703125" style="25"/>
    <col min="7724" max="7724" width="0.85546875" style="25" customWidth="1"/>
    <col min="7725" max="7923" width="2.5703125" style="25"/>
    <col min="7924" max="7924" width="1.42578125" style="25" customWidth="1"/>
    <col min="7925" max="7925" width="1.140625" style="25" customWidth="1"/>
    <col min="7926" max="7926" width="1.5703125" style="25" customWidth="1"/>
    <col min="7927" max="7928" width="2.5703125" style="25"/>
    <col min="7929" max="7929" width="2.140625" style="25" customWidth="1"/>
    <col min="7930" max="7935" width="2.5703125" style="25"/>
    <col min="7936" max="7936" width="3.42578125" style="25" customWidth="1"/>
    <col min="7937" max="7943" width="2.5703125" style="25"/>
    <col min="7944" max="7944" width="2.5703125" style="25" customWidth="1"/>
    <col min="7945" max="7954" width="2.5703125" style="25"/>
    <col min="7955" max="7955" width="3" style="25" customWidth="1"/>
    <col min="7956" max="7957" width="2.5703125" style="25"/>
    <col min="7958" max="7958" width="2.140625" style="25" customWidth="1"/>
    <col min="7959" max="7959" width="4" style="25" customWidth="1"/>
    <col min="7960" max="7961" width="2.5703125" style="25"/>
    <col min="7962" max="7962" width="2.42578125" style="25" customWidth="1"/>
    <col min="7963" max="7964" width="0.5703125" style="25" customWidth="1"/>
    <col min="7965" max="7966" width="2.5703125" style="25"/>
    <col min="7967" max="7967" width="7.42578125" style="25" customWidth="1"/>
    <col min="7968" max="7968" width="7" style="25" customWidth="1"/>
    <col min="7969" max="7979" width="2.5703125" style="25"/>
    <col min="7980" max="7980" width="0.85546875" style="25" customWidth="1"/>
    <col min="7981" max="8179" width="2.5703125" style="25"/>
    <col min="8180" max="8180" width="1.42578125" style="25" customWidth="1"/>
    <col min="8181" max="8181" width="1.140625" style="25" customWidth="1"/>
    <col min="8182" max="8182" width="1.5703125" style="25" customWidth="1"/>
    <col min="8183" max="8184" width="2.5703125" style="25"/>
    <col min="8185" max="8185" width="2.140625" style="25" customWidth="1"/>
    <col min="8186" max="8191" width="2.5703125" style="25"/>
    <col min="8192" max="8192" width="3.42578125" style="25" customWidth="1"/>
    <col min="8193" max="8199" width="2.5703125" style="25"/>
    <col min="8200" max="8200" width="2.5703125" style="25" customWidth="1"/>
    <col min="8201" max="8210" width="2.5703125" style="25"/>
    <col min="8211" max="8211" width="3" style="25" customWidth="1"/>
    <col min="8212" max="8213" width="2.5703125" style="25"/>
    <col min="8214" max="8214" width="2.140625" style="25" customWidth="1"/>
    <col min="8215" max="8215" width="4" style="25" customWidth="1"/>
    <col min="8216" max="8217" width="2.5703125" style="25"/>
    <col min="8218" max="8218" width="2.42578125" style="25" customWidth="1"/>
    <col min="8219" max="8220" width="0.5703125" style="25" customWidth="1"/>
    <col min="8221" max="8222" width="2.5703125" style="25"/>
    <col min="8223" max="8223" width="7.42578125" style="25" customWidth="1"/>
    <col min="8224" max="8224" width="7" style="25" customWidth="1"/>
    <col min="8225" max="8235" width="2.5703125" style="25"/>
    <col min="8236" max="8236" width="0.85546875" style="25" customWidth="1"/>
    <col min="8237" max="8435" width="2.5703125" style="25"/>
    <col min="8436" max="8436" width="1.42578125" style="25" customWidth="1"/>
    <col min="8437" max="8437" width="1.140625" style="25" customWidth="1"/>
    <col min="8438" max="8438" width="1.5703125" style="25" customWidth="1"/>
    <col min="8439" max="8440" width="2.5703125" style="25"/>
    <col min="8441" max="8441" width="2.140625" style="25" customWidth="1"/>
    <col min="8442" max="8447" width="2.5703125" style="25"/>
    <col min="8448" max="8448" width="3.42578125" style="25" customWidth="1"/>
    <col min="8449" max="8455" width="2.5703125" style="25"/>
    <col min="8456" max="8456" width="2.5703125" style="25" customWidth="1"/>
    <col min="8457" max="8466" width="2.5703125" style="25"/>
    <col min="8467" max="8467" width="3" style="25" customWidth="1"/>
    <col min="8468" max="8469" width="2.5703125" style="25"/>
    <col min="8470" max="8470" width="2.140625" style="25" customWidth="1"/>
    <col min="8471" max="8471" width="4" style="25" customWidth="1"/>
    <col min="8472" max="8473" width="2.5703125" style="25"/>
    <col min="8474" max="8474" width="2.42578125" style="25" customWidth="1"/>
    <col min="8475" max="8476" width="0.5703125" style="25" customWidth="1"/>
    <col min="8477" max="8478" width="2.5703125" style="25"/>
    <col min="8479" max="8479" width="7.42578125" style="25" customWidth="1"/>
    <col min="8480" max="8480" width="7" style="25" customWidth="1"/>
    <col min="8481" max="8491" width="2.5703125" style="25"/>
    <col min="8492" max="8492" width="0.85546875" style="25" customWidth="1"/>
    <col min="8493" max="8691" width="2.5703125" style="25"/>
    <col min="8692" max="8692" width="1.42578125" style="25" customWidth="1"/>
    <col min="8693" max="8693" width="1.140625" style="25" customWidth="1"/>
    <col min="8694" max="8694" width="1.5703125" style="25" customWidth="1"/>
    <col min="8695" max="8696" width="2.5703125" style="25"/>
    <col min="8697" max="8697" width="2.140625" style="25" customWidth="1"/>
    <col min="8698" max="8703" width="2.5703125" style="25"/>
    <col min="8704" max="8704" width="3.42578125" style="25" customWidth="1"/>
    <col min="8705" max="8711" width="2.5703125" style="25"/>
    <col min="8712" max="8712" width="2.5703125" style="25" customWidth="1"/>
    <col min="8713" max="8722" width="2.5703125" style="25"/>
    <col min="8723" max="8723" width="3" style="25" customWidth="1"/>
    <col min="8724" max="8725" width="2.5703125" style="25"/>
    <col min="8726" max="8726" width="2.140625" style="25" customWidth="1"/>
    <col min="8727" max="8727" width="4" style="25" customWidth="1"/>
    <col min="8728" max="8729" width="2.5703125" style="25"/>
    <col min="8730" max="8730" width="2.42578125" style="25" customWidth="1"/>
    <col min="8731" max="8732" width="0.5703125" style="25" customWidth="1"/>
    <col min="8733" max="8734" width="2.5703125" style="25"/>
    <col min="8735" max="8735" width="7.42578125" style="25" customWidth="1"/>
    <col min="8736" max="8736" width="7" style="25" customWidth="1"/>
    <col min="8737" max="8747" width="2.5703125" style="25"/>
    <col min="8748" max="8748" width="0.85546875" style="25" customWidth="1"/>
    <col min="8749" max="8947" width="2.5703125" style="25"/>
    <col min="8948" max="8948" width="1.42578125" style="25" customWidth="1"/>
    <col min="8949" max="8949" width="1.140625" style="25" customWidth="1"/>
    <col min="8950" max="8950" width="1.5703125" style="25" customWidth="1"/>
    <col min="8951" max="8952" width="2.5703125" style="25"/>
    <col min="8953" max="8953" width="2.140625" style="25" customWidth="1"/>
    <col min="8954" max="8959" width="2.5703125" style="25"/>
    <col min="8960" max="8960" width="3.42578125" style="25" customWidth="1"/>
    <col min="8961" max="8967" width="2.5703125" style="25"/>
    <col min="8968" max="8968" width="2.5703125" style="25" customWidth="1"/>
    <col min="8969" max="8978" width="2.5703125" style="25"/>
    <col min="8979" max="8979" width="3" style="25" customWidth="1"/>
    <col min="8980" max="8981" width="2.5703125" style="25"/>
    <col min="8982" max="8982" width="2.140625" style="25" customWidth="1"/>
    <col min="8983" max="8983" width="4" style="25" customWidth="1"/>
    <col min="8984" max="8985" width="2.5703125" style="25"/>
    <col min="8986" max="8986" width="2.42578125" style="25" customWidth="1"/>
    <col min="8987" max="8988" width="0.5703125" style="25" customWidth="1"/>
    <col min="8989" max="8990" width="2.5703125" style="25"/>
    <col min="8991" max="8991" width="7.42578125" style="25" customWidth="1"/>
    <col min="8992" max="8992" width="7" style="25" customWidth="1"/>
    <col min="8993" max="9003" width="2.5703125" style="25"/>
    <col min="9004" max="9004" width="0.85546875" style="25" customWidth="1"/>
    <col min="9005" max="9203" width="2.5703125" style="25"/>
    <col min="9204" max="9204" width="1.42578125" style="25" customWidth="1"/>
    <col min="9205" max="9205" width="1.140625" style="25" customWidth="1"/>
    <col min="9206" max="9206" width="1.5703125" style="25" customWidth="1"/>
    <col min="9207" max="9208" width="2.5703125" style="25"/>
    <col min="9209" max="9209" width="2.140625" style="25" customWidth="1"/>
    <col min="9210" max="9215" width="2.5703125" style="25"/>
    <col min="9216" max="9216" width="3.42578125" style="25" customWidth="1"/>
    <col min="9217" max="9223" width="2.5703125" style="25"/>
    <col min="9224" max="9224" width="2.5703125" style="25" customWidth="1"/>
    <col min="9225" max="9234" width="2.5703125" style="25"/>
    <col min="9235" max="9235" width="3" style="25" customWidth="1"/>
    <col min="9236" max="9237" width="2.5703125" style="25"/>
    <col min="9238" max="9238" width="2.140625" style="25" customWidth="1"/>
    <col min="9239" max="9239" width="4" style="25" customWidth="1"/>
    <col min="9240" max="9241" width="2.5703125" style="25"/>
    <col min="9242" max="9242" width="2.42578125" style="25" customWidth="1"/>
    <col min="9243" max="9244" width="0.5703125" style="25" customWidth="1"/>
    <col min="9245" max="9246" width="2.5703125" style="25"/>
    <col min="9247" max="9247" width="7.42578125" style="25" customWidth="1"/>
    <col min="9248" max="9248" width="7" style="25" customWidth="1"/>
    <col min="9249" max="9259" width="2.5703125" style="25"/>
    <col min="9260" max="9260" width="0.85546875" style="25" customWidth="1"/>
    <col min="9261" max="9459" width="2.5703125" style="25"/>
    <col min="9460" max="9460" width="1.42578125" style="25" customWidth="1"/>
    <col min="9461" max="9461" width="1.140625" style="25" customWidth="1"/>
    <col min="9462" max="9462" width="1.5703125" style="25" customWidth="1"/>
    <col min="9463" max="9464" width="2.5703125" style="25"/>
    <col min="9465" max="9465" width="2.140625" style="25" customWidth="1"/>
    <col min="9466" max="9471" width="2.5703125" style="25"/>
    <col min="9472" max="9472" width="3.42578125" style="25" customWidth="1"/>
    <col min="9473" max="9479" width="2.5703125" style="25"/>
    <col min="9480" max="9480" width="2.5703125" style="25" customWidth="1"/>
    <col min="9481" max="9490" width="2.5703125" style="25"/>
    <col min="9491" max="9491" width="3" style="25" customWidth="1"/>
    <col min="9492" max="9493" width="2.5703125" style="25"/>
    <col min="9494" max="9494" width="2.140625" style="25" customWidth="1"/>
    <col min="9495" max="9495" width="4" style="25" customWidth="1"/>
    <col min="9496" max="9497" width="2.5703125" style="25"/>
    <col min="9498" max="9498" width="2.42578125" style="25" customWidth="1"/>
    <col min="9499" max="9500" width="0.5703125" style="25" customWidth="1"/>
    <col min="9501" max="9502" width="2.5703125" style="25"/>
    <col min="9503" max="9503" width="7.42578125" style="25" customWidth="1"/>
    <col min="9504" max="9504" width="7" style="25" customWidth="1"/>
    <col min="9505" max="9515" width="2.5703125" style="25"/>
    <col min="9516" max="9516" width="0.85546875" style="25" customWidth="1"/>
    <col min="9517" max="9715" width="2.5703125" style="25"/>
    <col min="9716" max="9716" width="1.42578125" style="25" customWidth="1"/>
    <col min="9717" max="9717" width="1.140625" style="25" customWidth="1"/>
    <col min="9718" max="9718" width="1.5703125" style="25" customWidth="1"/>
    <col min="9719" max="9720" width="2.5703125" style="25"/>
    <col min="9721" max="9721" width="2.140625" style="25" customWidth="1"/>
    <col min="9722" max="9727" width="2.5703125" style="25"/>
    <col min="9728" max="9728" width="3.42578125" style="25" customWidth="1"/>
    <col min="9729" max="9735" width="2.5703125" style="25"/>
    <col min="9736" max="9736" width="2.5703125" style="25" customWidth="1"/>
    <col min="9737" max="9746" width="2.5703125" style="25"/>
    <col min="9747" max="9747" width="3" style="25" customWidth="1"/>
    <col min="9748" max="9749" width="2.5703125" style="25"/>
    <col min="9750" max="9750" width="2.140625" style="25" customWidth="1"/>
    <col min="9751" max="9751" width="4" style="25" customWidth="1"/>
    <col min="9752" max="9753" width="2.5703125" style="25"/>
    <col min="9754" max="9754" width="2.42578125" style="25" customWidth="1"/>
    <col min="9755" max="9756" width="0.5703125" style="25" customWidth="1"/>
    <col min="9757" max="9758" width="2.5703125" style="25"/>
    <col min="9759" max="9759" width="7.42578125" style="25" customWidth="1"/>
    <col min="9760" max="9760" width="7" style="25" customWidth="1"/>
    <col min="9761" max="9771" width="2.5703125" style="25"/>
    <col min="9772" max="9772" width="0.85546875" style="25" customWidth="1"/>
    <col min="9773" max="9971" width="2.5703125" style="25"/>
    <col min="9972" max="9972" width="1.42578125" style="25" customWidth="1"/>
    <col min="9973" max="9973" width="1.140625" style="25" customWidth="1"/>
    <col min="9974" max="9974" width="1.5703125" style="25" customWidth="1"/>
    <col min="9975" max="9976" width="2.5703125" style="25"/>
    <col min="9977" max="9977" width="2.140625" style="25" customWidth="1"/>
    <col min="9978" max="9983" width="2.5703125" style="25"/>
    <col min="9984" max="9984" width="3.42578125" style="25" customWidth="1"/>
    <col min="9985" max="9991" width="2.5703125" style="25"/>
    <col min="9992" max="9992" width="2.5703125" style="25" customWidth="1"/>
    <col min="9993" max="10002" width="2.5703125" style="25"/>
    <col min="10003" max="10003" width="3" style="25" customWidth="1"/>
    <col min="10004" max="10005" width="2.5703125" style="25"/>
    <col min="10006" max="10006" width="2.140625" style="25" customWidth="1"/>
    <col min="10007" max="10007" width="4" style="25" customWidth="1"/>
    <col min="10008" max="10009" width="2.5703125" style="25"/>
    <col min="10010" max="10010" width="2.42578125" style="25" customWidth="1"/>
    <col min="10011" max="10012" width="0.5703125" style="25" customWidth="1"/>
    <col min="10013" max="10014" width="2.5703125" style="25"/>
    <col min="10015" max="10015" width="7.42578125" style="25" customWidth="1"/>
    <col min="10016" max="10016" width="7" style="25" customWidth="1"/>
    <col min="10017" max="10027" width="2.5703125" style="25"/>
    <col min="10028" max="10028" width="0.85546875" style="25" customWidth="1"/>
    <col min="10029" max="10227" width="2.5703125" style="25"/>
    <col min="10228" max="10228" width="1.42578125" style="25" customWidth="1"/>
    <col min="10229" max="10229" width="1.140625" style="25" customWidth="1"/>
    <col min="10230" max="10230" width="1.5703125" style="25" customWidth="1"/>
    <col min="10231" max="10232" width="2.5703125" style="25"/>
    <col min="10233" max="10233" width="2.140625" style="25" customWidth="1"/>
    <col min="10234" max="10239" width="2.5703125" style="25"/>
    <col min="10240" max="10240" width="3.42578125" style="25" customWidth="1"/>
    <col min="10241" max="10247" width="2.5703125" style="25"/>
    <col min="10248" max="10248" width="2.5703125" style="25" customWidth="1"/>
    <col min="10249" max="10258" width="2.5703125" style="25"/>
    <col min="10259" max="10259" width="3" style="25" customWidth="1"/>
    <col min="10260" max="10261" width="2.5703125" style="25"/>
    <col min="10262" max="10262" width="2.140625" style="25" customWidth="1"/>
    <col min="10263" max="10263" width="4" style="25" customWidth="1"/>
    <col min="10264" max="10265" width="2.5703125" style="25"/>
    <col min="10266" max="10266" width="2.42578125" style="25" customWidth="1"/>
    <col min="10267" max="10268" width="0.5703125" style="25" customWidth="1"/>
    <col min="10269" max="10270" width="2.5703125" style="25"/>
    <col min="10271" max="10271" width="7.42578125" style="25" customWidth="1"/>
    <col min="10272" max="10272" width="7" style="25" customWidth="1"/>
    <col min="10273" max="10283" width="2.5703125" style="25"/>
    <col min="10284" max="10284" width="0.85546875" style="25" customWidth="1"/>
    <col min="10285" max="10483" width="2.5703125" style="25"/>
    <col min="10484" max="10484" width="1.42578125" style="25" customWidth="1"/>
    <col min="10485" max="10485" width="1.140625" style="25" customWidth="1"/>
    <col min="10486" max="10486" width="1.5703125" style="25" customWidth="1"/>
    <col min="10487" max="10488" width="2.5703125" style="25"/>
    <col min="10489" max="10489" width="2.140625" style="25" customWidth="1"/>
    <col min="10490" max="10495" width="2.5703125" style="25"/>
    <col min="10496" max="10496" width="3.42578125" style="25" customWidth="1"/>
    <col min="10497" max="10503" width="2.5703125" style="25"/>
    <col min="10504" max="10504" width="2.5703125" style="25" customWidth="1"/>
    <col min="10505" max="10514" width="2.5703125" style="25"/>
    <col min="10515" max="10515" width="3" style="25" customWidth="1"/>
    <col min="10516" max="10517" width="2.5703125" style="25"/>
    <col min="10518" max="10518" width="2.140625" style="25" customWidth="1"/>
    <col min="10519" max="10519" width="4" style="25" customWidth="1"/>
    <col min="10520" max="10521" width="2.5703125" style="25"/>
    <col min="10522" max="10522" width="2.42578125" style="25" customWidth="1"/>
    <col min="10523" max="10524" width="0.5703125" style="25" customWidth="1"/>
    <col min="10525" max="10526" width="2.5703125" style="25"/>
    <col min="10527" max="10527" width="7.42578125" style="25" customWidth="1"/>
    <col min="10528" max="10528" width="7" style="25" customWidth="1"/>
    <col min="10529" max="10539" width="2.5703125" style="25"/>
    <col min="10540" max="10540" width="0.85546875" style="25" customWidth="1"/>
    <col min="10541" max="10739" width="2.5703125" style="25"/>
    <col min="10740" max="10740" width="1.42578125" style="25" customWidth="1"/>
    <col min="10741" max="10741" width="1.140625" style="25" customWidth="1"/>
    <col min="10742" max="10742" width="1.5703125" style="25" customWidth="1"/>
    <col min="10743" max="10744" width="2.5703125" style="25"/>
    <col min="10745" max="10745" width="2.140625" style="25" customWidth="1"/>
    <col min="10746" max="10751" width="2.5703125" style="25"/>
    <col min="10752" max="10752" width="3.42578125" style="25" customWidth="1"/>
    <col min="10753" max="10759" width="2.5703125" style="25"/>
    <col min="10760" max="10760" width="2.5703125" style="25" customWidth="1"/>
    <col min="10761" max="10770" width="2.5703125" style="25"/>
    <col min="10771" max="10771" width="3" style="25" customWidth="1"/>
    <col min="10772" max="10773" width="2.5703125" style="25"/>
    <col min="10774" max="10774" width="2.140625" style="25" customWidth="1"/>
    <col min="10775" max="10775" width="4" style="25" customWidth="1"/>
    <col min="10776" max="10777" width="2.5703125" style="25"/>
    <col min="10778" max="10778" width="2.42578125" style="25" customWidth="1"/>
    <col min="10779" max="10780" width="0.5703125" style="25" customWidth="1"/>
    <col min="10781" max="10782" width="2.5703125" style="25"/>
    <col min="10783" max="10783" width="7.42578125" style="25" customWidth="1"/>
    <col min="10784" max="10784" width="7" style="25" customWidth="1"/>
    <col min="10785" max="10795" width="2.5703125" style="25"/>
    <col min="10796" max="10796" width="0.85546875" style="25" customWidth="1"/>
    <col min="10797" max="10995" width="2.5703125" style="25"/>
    <col min="10996" max="10996" width="1.42578125" style="25" customWidth="1"/>
    <col min="10997" max="10997" width="1.140625" style="25" customWidth="1"/>
    <col min="10998" max="10998" width="1.5703125" style="25" customWidth="1"/>
    <col min="10999" max="11000" width="2.5703125" style="25"/>
    <col min="11001" max="11001" width="2.140625" style="25" customWidth="1"/>
    <col min="11002" max="11007" width="2.5703125" style="25"/>
    <col min="11008" max="11008" width="3.42578125" style="25" customWidth="1"/>
    <col min="11009" max="11015" width="2.5703125" style="25"/>
    <col min="11016" max="11016" width="2.5703125" style="25" customWidth="1"/>
    <col min="11017" max="11026" width="2.5703125" style="25"/>
    <col min="11027" max="11027" width="3" style="25" customWidth="1"/>
    <col min="11028" max="11029" width="2.5703125" style="25"/>
    <col min="11030" max="11030" width="2.140625" style="25" customWidth="1"/>
    <col min="11031" max="11031" width="4" style="25" customWidth="1"/>
    <col min="11032" max="11033" width="2.5703125" style="25"/>
    <col min="11034" max="11034" width="2.42578125" style="25" customWidth="1"/>
    <col min="11035" max="11036" width="0.5703125" style="25" customWidth="1"/>
    <col min="11037" max="11038" width="2.5703125" style="25"/>
    <col min="11039" max="11039" width="7.42578125" style="25" customWidth="1"/>
    <col min="11040" max="11040" width="7" style="25" customWidth="1"/>
    <col min="11041" max="11051" width="2.5703125" style="25"/>
    <col min="11052" max="11052" width="0.85546875" style="25" customWidth="1"/>
    <col min="11053" max="11251" width="2.5703125" style="25"/>
    <col min="11252" max="11252" width="1.42578125" style="25" customWidth="1"/>
    <col min="11253" max="11253" width="1.140625" style="25" customWidth="1"/>
    <col min="11254" max="11254" width="1.5703125" style="25" customWidth="1"/>
    <col min="11255" max="11256" width="2.5703125" style="25"/>
    <col min="11257" max="11257" width="2.140625" style="25" customWidth="1"/>
    <col min="11258" max="11263" width="2.5703125" style="25"/>
    <col min="11264" max="11264" width="3.42578125" style="25" customWidth="1"/>
    <col min="11265" max="11271" width="2.5703125" style="25"/>
    <col min="11272" max="11272" width="2.5703125" style="25" customWidth="1"/>
    <col min="11273" max="11282" width="2.5703125" style="25"/>
    <col min="11283" max="11283" width="3" style="25" customWidth="1"/>
    <col min="11284" max="11285" width="2.5703125" style="25"/>
    <col min="11286" max="11286" width="2.140625" style="25" customWidth="1"/>
    <col min="11287" max="11287" width="4" style="25" customWidth="1"/>
    <col min="11288" max="11289" width="2.5703125" style="25"/>
    <col min="11290" max="11290" width="2.42578125" style="25" customWidth="1"/>
    <col min="11291" max="11292" width="0.5703125" style="25" customWidth="1"/>
    <col min="11293" max="11294" width="2.5703125" style="25"/>
    <col min="11295" max="11295" width="7.42578125" style="25" customWidth="1"/>
    <col min="11296" max="11296" width="7" style="25" customWidth="1"/>
    <col min="11297" max="11307" width="2.5703125" style="25"/>
    <col min="11308" max="11308" width="0.85546875" style="25" customWidth="1"/>
    <col min="11309" max="11507" width="2.5703125" style="25"/>
    <col min="11508" max="11508" width="1.42578125" style="25" customWidth="1"/>
    <col min="11509" max="11509" width="1.140625" style="25" customWidth="1"/>
    <col min="11510" max="11510" width="1.5703125" style="25" customWidth="1"/>
    <col min="11511" max="11512" width="2.5703125" style="25"/>
    <col min="11513" max="11513" width="2.140625" style="25" customWidth="1"/>
    <col min="11514" max="11519" width="2.5703125" style="25"/>
    <col min="11520" max="11520" width="3.42578125" style="25" customWidth="1"/>
    <col min="11521" max="11527" width="2.5703125" style="25"/>
    <col min="11528" max="11528" width="2.5703125" style="25" customWidth="1"/>
    <col min="11529" max="11538" width="2.5703125" style="25"/>
    <col min="11539" max="11539" width="3" style="25" customWidth="1"/>
    <col min="11540" max="11541" width="2.5703125" style="25"/>
    <col min="11542" max="11542" width="2.140625" style="25" customWidth="1"/>
    <col min="11543" max="11543" width="4" style="25" customWidth="1"/>
    <col min="11544" max="11545" width="2.5703125" style="25"/>
    <col min="11546" max="11546" width="2.42578125" style="25" customWidth="1"/>
    <col min="11547" max="11548" width="0.5703125" style="25" customWidth="1"/>
    <col min="11549" max="11550" width="2.5703125" style="25"/>
    <col min="11551" max="11551" width="7.42578125" style="25" customWidth="1"/>
    <col min="11552" max="11552" width="7" style="25" customWidth="1"/>
    <col min="11553" max="11563" width="2.5703125" style="25"/>
    <col min="11564" max="11564" width="0.85546875" style="25" customWidth="1"/>
    <col min="11565" max="11763" width="2.5703125" style="25"/>
    <col min="11764" max="11764" width="1.42578125" style="25" customWidth="1"/>
    <col min="11765" max="11765" width="1.140625" style="25" customWidth="1"/>
    <col min="11766" max="11766" width="1.5703125" style="25" customWidth="1"/>
    <col min="11767" max="11768" width="2.5703125" style="25"/>
    <col min="11769" max="11769" width="2.140625" style="25" customWidth="1"/>
    <col min="11770" max="11775" width="2.5703125" style="25"/>
    <col min="11776" max="11776" width="3.42578125" style="25" customWidth="1"/>
    <col min="11777" max="11783" width="2.5703125" style="25"/>
    <col min="11784" max="11784" width="2.5703125" style="25" customWidth="1"/>
    <col min="11785" max="11794" width="2.5703125" style="25"/>
    <col min="11795" max="11795" width="3" style="25" customWidth="1"/>
    <col min="11796" max="11797" width="2.5703125" style="25"/>
    <col min="11798" max="11798" width="2.140625" style="25" customWidth="1"/>
    <col min="11799" max="11799" width="4" style="25" customWidth="1"/>
    <col min="11800" max="11801" width="2.5703125" style="25"/>
    <col min="11802" max="11802" width="2.42578125" style="25" customWidth="1"/>
    <col min="11803" max="11804" width="0.5703125" style="25" customWidth="1"/>
    <col min="11805" max="11806" width="2.5703125" style="25"/>
    <col min="11807" max="11807" width="7.42578125" style="25" customWidth="1"/>
    <col min="11808" max="11808" width="7" style="25" customWidth="1"/>
    <col min="11809" max="11819" width="2.5703125" style="25"/>
    <col min="11820" max="11820" width="0.85546875" style="25" customWidth="1"/>
    <col min="11821" max="12019" width="2.5703125" style="25"/>
    <col min="12020" max="12020" width="1.42578125" style="25" customWidth="1"/>
    <col min="12021" max="12021" width="1.140625" style="25" customWidth="1"/>
    <col min="12022" max="12022" width="1.5703125" style="25" customWidth="1"/>
    <col min="12023" max="12024" width="2.5703125" style="25"/>
    <col min="12025" max="12025" width="2.140625" style="25" customWidth="1"/>
    <col min="12026" max="12031" width="2.5703125" style="25"/>
    <col min="12032" max="12032" width="3.42578125" style="25" customWidth="1"/>
    <col min="12033" max="12039" width="2.5703125" style="25"/>
    <col min="12040" max="12040" width="2.5703125" style="25" customWidth="1"/>
    <col min="12041" max="12050" width="2.5703125" style="25"/>
    <col min="12051" max="12051" width="3" style="25" customWidth="1"/>
    <col min="12052" max="12053" width="2.5703125" style="25"/>
    <col min="12054" max="12054" width="2.140625" style="25" customWidth="1"/>
    <col min="12055" max="12055" width="4" style="25" customWidth="1"/>
    <col min="12056" max="12057" width="2.5703125" style="25"/>
    <col min="12058" max="12058" width="2.42578125" style="25" customWidth="1"/>
    <col min="12059" max="12060" width="0.5703125" style="25" customWidth="1"/>
    <col min="12061" max="12062" width="2.5703125" style="25"/>
    <col min="12063" max="12063" width="7.42578125" style="25" customWidth="1"/>
    <col min="12064" max="12064" width="7" style="25" customWidth="1"/>
    <col min="12065" max="12075" width="2.5703125" style="25"/>
    <col min="12076" max="12076" width="0.85546875" style="25" customWidth="1"/>
    <col min="12077" max="12275" width="2.5703125" style="25"/>
    <col min="12276" max="12276" width="1.42578125" style="25" customWidth="1"/>
    <col min="12277" max="12277" width="1.140625" style="25" customWidth="1"/>
    <col min="12278" max="12278" width="1.5703125" style="25" customWidth="1"/>
    <col min="12279" max="12280" width="2.5703125" style="25"/>
    <col min="12281" max="12281" width="2.140625" style="25" customWidth="1"/>
    <col min="12282" max="12287" width="2.5703125" style="25"/>
    <col min="12288" max="12288" width="3.42578125" style="25" customWidth="1"/>
    <col min="12289" max="12295" width="2.5703125" style="25"/>
    <col min="12296" max="12296" width="2.5703125" style="25" customWidth="1"/>
    <col min="12297" max="12306" width="2.5703125" style="25"/>
    <col min="12307" max="12307" width="3" style="25" customWidth="1"/>
    <col min="12308" max="12309" width="2.5703125" style="25"/>
    <col min="12310" max="12310" width="2.140625" style="25" customWidth="1"/>
    <col min="12311" max="12311" width="4" style="25" customWidth="1"/>
    <col min="12312" max="12313" width="2.5703125" style="25"/>
    <col min="12314" max="12314" width="2.42578125" style="25" customWidth="1"/>
    <col min="12315" max="12316" width="0.5703125" style="25" customWidth="1"/>
    <col min="12317" max="12318" width="2.5703125" style="25"/>
    <col min="12319" max="12319" width="7.42578125" style="25" customWidth="1"/>
    <col min="12320" max="12320" width="7" style="25" customWidth="1"/>
    <col min="12321" max="12331" width="2.5703125" style="25"/>
    <col min="12332" max="12332" width="0.85546875" style="25" customWidth="1"/>
    <col min="12333" max="12531" width="2.5703125" style="25"/>
    <col min="12532" max="12532" width="1.42578125" style="25" customWidth="1"/>
    <col min="12533" max="12533" width="1.140625" style="25" customWidth="1"/>
    <col min="12534" max="12534" width="1.5703125" style="25" customWidth="1"/>
    <col min="12535" max="12536" width="2.5703125" style="25"/>
    <col min="12537" max="12537" width="2.140625" style="25" customWidth="1"/>
    <col min="12538" max="12543" width="2.5703125" style="25"/>
    <col min="12544" max="12544" width="3.42578125" style="25" customWidth="1"/>
    <col min="12545" max="12551" width="2.5703125" style="25"/>
    <col min="12552" max="12552" width="2.5703125" style="25" customWidth="1"/>
    <col min="12553" max="12562" width="2.5703125" style="25"/>
    <col min="12563" max="12563" width="3" style="25" customWidth="1"/>
    <col min="12564" max="12565" width="2.5703125" style="25"/>
    <col min="12566" max="12566" width="2.140625" style="25" customWidth="1"/>
    <col min="12567" max="12567" width="4" style="25" customWidth="1"/>
    <col min="12568" max="12569" width="2.5703125" style="25"/>
    <col min="12570" max="12570" width="2.42578125" style="25" customWidth="1"/>
    <col min="12571" max="12572" width="0.5703125" style="25" customWidth="1"/>
    <col min="12573" max="12574" width="2.5703125" style="25"/>
    <col min="12575" max="12575" width="7.42578125" style="25" customWidth="1"/>
    <col min="12576" max="12576" width="7" style="25" customWidth="1"/>
    <col min="12577" max="12587" width="2.5703125" style="25"/>
    <col min="12588" max="12588" width="0.85546875" style="25" customWidth="1"/>
    <col min="12589" max="12787" width="2.5703125" style="25"/>
    <col min="12788" max="12788" width="1.42578125" style="25" customWidth="1"/>
    <col min="12789" max="12789" width="1.140625" style="25" customWidth="1"/>
    <col min="12790" max="12790" width="1.5703125" style="25" customWidth="1"/>
    <col min="12791" max="12792" width="2.5703125" style="25"/>
    <col min="12793" max="12793" width="2.140625" style="25" customWidth="1"/>
    <col min="12794" max="12799" width="2.5703125" style="25"/>
    <col min="12800" max="12800" width="3.42578125" style="25" customWidth="1"/>
    <col min="12801" max="12807" width="2.5703125" style="25"/>
    <col min="12808" max="12808" width="2.5703125" style="25" customWidth="1"/>
    <col min="12809" max="12818" width="2.5703125" style="25"/>
    <col min="12819" max="12819" width="3" style="25" customWidth="1"/>
    <col min="12820" max="12821" width="2.5703125" style="25"/>
    <col min="12822" max="12822" width="2.140625" style="25" customWidth="1"/>
    <col min="12823" max="12823" width="4" style="25" customWidth="1"/>
    <col min="12824" max="12825" width="2.5703125" style="25"/>
    <col min="12826" max="12826" width="2.42578125" style="25" customWidth="1"/>
    <col min="12827" max="12828" width="0.5703125" style="25" customWidth="1"/>
    <col min="12829" max="12830" width="2.5703125" style="25"/>
    <col min="12831" max="12831" width="7.42578125" style="25" customWidth="1"/>
    <col min="12832" max="12832" width="7" style="25" customWidth="1"/>
    <col min="12833" max="12843" width="2.5703125" style="25"/>
    <col min="12844" max="12844" width="0.85546875" style="25" customWidth="1"/>
    <col min="12845" max="13043" width="2.5703125" style="25"/>
    <col min="13044" max="13044" width="1.42578125" style="25" customWidth="1"/>
    <col min="13045" max="13045" width="1.140625" style="25" customWidth="1"/>
    <col min="13046" max="13046" width="1.5703125" style="25" customWidth="1"/>
    <col min="13047" max="13048" width="2.5703125" style="25"/>
    <col min="13049" max="13049" width="2.140625" style="25" customWidth="1"/>
    <col min="13050" max="13055" width="2.5703125" style="25"/>
    <col min="13056" max="13056" width="3.42578125" style="25" customWidth="1"/>
    <col min="13057" max="13063" width="2.5703125" style="25"/>
    <col min="13064" max="13064" width="2.5703125" style="25" customWidth="1"/>
    <col min="13065" max="13074" width="2.5703125" style="25"/>
    <col min="13075" max="13075" width="3" style="25" customWidth="1"/>
    <col min="13076" max="13077" width="2.5703125" style="25"/>
    <col min="13078" max="13078" width="2.140625" style="25" customWidth="1"/>
    <col min="13079" max="13079" width="4" style="25" customWidth="1"/>
    <col min="13080" max="13081" width="2.5703125" style="25"/>
    <col min="13082" max="13082" width="2.42578125" style="25" customWidth="1"/>
    <col min="13083" max="13084" width="0.5703125" style="25" customWidth="1"/>
    <col min="13085" max="13086" width="2.5703125" style="25"/>
    <col min="13087" max="13087" width="7.42578125" style="25" customWidth="1"/>
    <col min="13088" max="13088" width="7" style="25" customWidth="1"/>
    <col min="13089" max="13099" width="2.5703125" style="25"/>
    <col min="13100" max="13100" width="0.85546875" style="25" customWidth="1"/>
    <col min="13101" max="13299" width="2.5703125" style="25"/>
    <col min="13300" max="13300" width="1.42578125" style="25" customWidth="1"/>
    <col min="13301" max="13301" width="1.140625" style="25" customWidth="1"/>
    <col min="13302" max="13302" width="1.5703125" style="25" customWidth="1"/>
    <col min="13303" max="13304" width="2.5703125" style="25"/>
    <col min="13305" max="13305" width="2.140625" style="25" customWidth="1"/>
    <col min="13306" max="13311" width="2.5703125" style="25"/>
    <col min="13312" max="13312" width="3.42578125" style="25" customWidth="1"/>
    <col min="13313" max="13319" width="2.5703125" style="25"/>
    <col min="13320" max="13320" width="2.5703125" style="25" customWidth="1"/>
    <col min="13321" max="13330" width="2.5703125" style="25"/>
    <col min="13331" max="13331" width="3" style="25" customWidth="1"/>
    <col min="13332" max="13333" width="2.5703125" style="25"/>
    <col min="13334" max="13334" width="2.140625" style="25" customWidth="1"/>
    <col min="13335" max="13335" width="4" style="25" customWidth="1"/>
    <col min="13336" max="13337" width="2.5703125" style="25"/>
    <col min="13338" max="13338" width="2.42578125" style="25" customWidth="1"/>
    <col min="13339" max="13340" width="0.5703125" style="25" customWidth="1"/>
    <col min="13341" max="13342" width="2.5703125" style="25"/>
    <col min="13343" max="13343" width="7.42578125" style="25" customWidth="1"/>
    <col min="13344" max="13344" width="7" style="25" customWidth="1"/>
    <col min="13345" max="13355" width="2.5703125" style="25"/>
    <col min="13356" max="13356" width="0.85546875" style="25" customWidth="1"/>
    <col min="13357" max="13555" width="2.5703125" style="25"/>
    <col min="13556" max="13556" width="1.42578125" style="25" customWidth="1"/>
    <col min="13557" max="13557" width="1.140625" style="25" customWidth="1"/>
    <col min="13558" max="13558" width="1.5703125" style="25" customWidth="1"/>
    <col min="13559" max="13560" width="2.5703125" style="25"/>
    <col min="13561" max="13561" width="2.140625" style="25" customWidth="1"/>
    <col min="13562" max="13567" width="2.5703125" style="25"/>
    <col min="13568" max="13568" width="3.42578125" style="25" customWidth="1"/>
    <col min="13569" max="13575" width="2.5703125" style="25"/>
    <col min="13576" max="13576" width="2.5703125" style="25" customWidth="1"/>
    <col min="13577" max="13586" width="2.5703125" style="25"/>
    <col min="13587" max="13587" width="3" style="25" customWidth="1"/>
    <col min="13588" max="13589" width="2.5703125" style="25"/>
    <col min="13590" max="13590" width="2.140625" style="25" customWidth="1"/>
    <col min="13591" max="13591" width="4" style="25" customWidth="1"/>
    <col min="13592" max="13593" width="2.5703125" style="25"/>
    <col min="13594" max="13594" width="2.42578125" style="25" customWidth="1"/>
    <col min="13595" max="13596" width="0.5703125" style="25" customWidth="1"/>
    <col min="13597" max="13598" width="2.5703125" style="25"/>
    <col min="13599" max="13599" width="7.42578125" style="25" customWidth="1"/>
    <col min="13600" max="13600" width="7" style="25" customWidth="1"/>
    <col min="13601" max="13611" width="2.5703125" style="25"/>
    <col min="13612" max="13612" width="0.85546875" style="25" customWidth="1"/>
    <col min="13613" max="13811" width="2.5703125" style="25"/>
    <col min="13812" max="13812" width="1.42578125" style="25" customWidth="1"/>
    <col min="13813" max="13813" width="1.140625" style="25" customWidth="1"/>
    <col min="13814" max="13814" width="1.5703125" style="25" customWidth="1"/>
    <col min="13815" max="13816" width="2.5703125" style="25"/>
    <col min="13817" max="13817" width="2.140625" style="25" customWidth="1"/>
    <col min="13818" max="13823" width="2.5703125" style="25"/>
    <col min="13824" max="13824" width="3.42578125" style="25" customWidth="1"/>
    <col min="13825" max="13831" width="2.5703125" style="25"/>
    <col min="13832" max="13832" width="2.5703125" style="25" customWidth="1"/>
    <col min="13833" max="13842" width="2.5703125" style="25"/>
    <col min="13843" max="13843" width="3" style="25" customWidth="1"/>
    <col min="13844" max="13845" width="2.5703125" style="25"/>
    <col min="13846" max="13846" width="2.140625" style="25" customWidth="1"/>
    <col min="13847" max="13847" width="4" style="25" customWidth="1"/>
    <col min="13848" max="13849" width="2.5703125" style="25"/>
    <col min="13850" max="13850" width="2.42578125" style="25" customWidth="1"/>
    <col min="13851" max="13852" width="0.5703125" style="25" customWidth="1"/>
    <col min="13853" max="13854" width="2.5703125" style="25"/>
    <col min="13855" max="13855" width="7.42578125" style="25" customWidth="1"/>
    <col min="13856" max="13856" width="7" style="25" customWidth="1"/>
    <col min="13857" max="13867" width="2.5703125" style="25"/>
    <col min="13868" max="13868" width="0.85546875" style="25" customWidth="1"/>
    <col min="13869" max="14067" width="2.5703125" style="25"/>
    <col min="14068" max="14068" width="1.42578125" style="25" customWidth="1"/>
    <col min="14069" max="14069" width="1.140625" style="25" customWidth="1"/>
    <col min="14070" max="14070" width="1.5703125" style="25" customWidth="1"/>
    <col min="14071" max="14072" width="2.5703125" style="25"/>
    <col min="14073" max="14073" width="2.140625" style="25" customWidth="1"/>
    <col min="14074" max="14079" width="2.5703125" style="25"/>
    <col min="14080" max="14080" width="3.42578125" style="25" customWidth="1"/>
    <col min="14081" max="14087" width="2.5703125" style="25"/>
    <col min="14088" max="14088" width="2.5703125" style="25" customWidth="1"/>
    <col min="14089" max="14098" width="2.5703125" style="25"/>
    <col min="14099" max="14099" width="3" style="25" customWidth="1"/>
    <col min="14100" max="14101" width="2.5703125" style="25"/>
    <col min="14102" max="14102" width="2.140625" style="25" customWidth="1"/>
    <col min="14103" max="14103" width="4" style="25" customWidth="1"/>
    <col min="14104" max="14105" width="2.5703125" style="25"/>
    <col min="14106" max="14106" width="2.42578125" style="25" customWidth="1"/>
    <col min="14107" max="14108" width="0.5703125" style="25" customWidth="1"/>
    <col min="14109" max="14110" width="2.5703125" style="25"/>
    <col min="14111" max="14111" width="7.42578125" style="25" customWidth="1"/>
    <col min="14112" max="14112" width="7" style="25" customWidth="1"/>
    <col min="14113" max="14123" width="2.5703125" style="25"/>
    <col min="14124" max="14124" width="0.85546875" style="25" customWidth="1"/>
    <col min="14125" max="14323" width="2.5703125" style="25"/>
    <col min="14324" max="14324" width="1.42578125" style="25" customWidth="1"/>
    <col min="14325" max="14325" width="1.140625" style="25" customWidth="1"/>
    <col min="14326" max="14326" width="1.5703125" style="25" customWidth="1"/>
    <col min="14327" max="14328" width="2.5703125" style="25"/>
    <col min="14329" max="14329" width="2.140625" style="25" customWidth="1"/>
    <col min="14330" max="14335" width="2.5703125" style="25"/>
    <col min="14336" max="14336" width="3.42578125" style="25" customWidth="1"/>
    <col min="14337" max="14343" width="2.5703125" style="25"/>
    <col min="14344" max="14344" width="2.5703125" style="25" customWidth="1"/>
    <col min="14345" max="14354" width="2.5703125" style="25"/>
    <col min="14355" max="14355" width="3" style="25" customWidth="1"/>
    <col min="14356" max="14357" width="2.5703125" style="25"/>
    <col min="14358" max="14358" width="2.140625" style="25" customWidth="1"/>
    <col min="14359" max="14359" width="4" style="25" customWidth="1"/>
    <col min="14360" max="14361" width="2.5703125" style="25"/>
    <col min="14362" max="14362" width="2.42578125" style="25" customWidth="1"/>
    <col min="14363" max="14364" width="0.5703125" style="25" customWidth="1"/>
    <col min="14365" max="14366" width="2.5703125" style="25"/>
    <col min="14367" max="14367" width="7.42578125" style="25" customWidth="1"/>
    <col min="14368" max="14368" width="7" style="25" customWidth="1"/>
    <col min="14369" max="14379" width="2.5703125" style="25"/>
    <col min="14380" max="14380" width="0.85546875" style="25" customWidth="1"/>
    <col min="14381" max="14579" width="2.5703125" style="25"/>
    <col min="14580" max="14580" width="1.42578125" style="25" customWidth="1"/>
    <col min="14581" max="14581" width="1.140625" style="25" customWidth="1"/>
    <col min="14582" max="14582" width="1.5703125" style="25" customWidth="1"/>
    <col min="14583" max="14584" width="2.5703125" style="25"/>
    <col min="14585" max="14585" width="2.140625" style="25" customWidth="1"/>
    <col min="14586" max="14591" width="2.5703125" style="25"/>
    <col min="14592" max="14592" width="3.42578125" style="25" customWidth="1"/>
    <col min="14593" max="14599" width="2.5703125" style="25"/>
    <col min="14600" max="14600" width="2.5703125" style="25" customWidth="1"/>
    <col min="14601" max="14610" width="2.5703125" style="25"/>
    <col min="14611" max="14611" width="3" style="25" customWidth="1"/>
    <col min="14612" max="14613" width="2.5703125" style="25"/>
    <col min="14614" max="14614" width="2.140625" style="25" customWidth="1"/>
    <col min="14615" max="14615" width="4" style="25" customWidth="1"/>
    <col min="14616" max="14617" width="2.5703125" style="25"/>
    <col min="14618" max="14618" width="2.42578125" style="25" customWidth="1"/>
    <col min="14619" max="14620" width="0.5703125" style="25" customWidth="1"/>
    <col min="14621" max="14622" width="2.5703125" style="25"/>
    <col min="14623" max="14623" width="7.42578125" style="25" customWidth="1"/>
    <col min="14624" max="14624" width="7" style="25" customWidth="1"/>
    <col min="14625" max="14635" width="2.5703125" style="25"/>
    <col min="14636" max="14636" width="0.85546875" style="25" customWidth="1"/>
    <col min="14637" max="14835" width="2.5703125" style="25"/>
    <col min="14836" max="14836" width="1.42578125" style="25" customWidth="1"/>
    <col min="14837" max="14837" width="1.140625" style="25" customWidth="1"/>
    <col min="14838" max="14838" width="1.5703125" style="25" customWidth="1"/>
    <col min="14839" max="14840" width="2.5703125" style="25"/>
    <col min="14841" max="14841" width="2.140625" style="25" customWidth="1"/>
    <col min="14842" max="14847" width="2.5703125" style="25"/>
    <col min="14848" max="14848" width="3.42578125" style="25" customWidth="1"/>
    <col min="14849" max="14855" width="2.5703125" style="25"/>
    <col min="14856" max="14856" width="2.5703125" style="25" customWidth="1"/>
    <col min="14857" max="14866" width="2.5703125" style="25"/>
    <col min="14867" max="14867" width="3" style="25" customWidth="1"/>
    <col min="14868" max="14869" width="2.5703125" style="25"/>
    <col min="14870" max="14870" width="2.140625" style="25" customWidth="1"/>
    <col min="14871" max="14871" width="4" style="25" customWidth="1"/>
    <col min="14872" max="14873" width="2.5703125" style="25"/>
    <col min="14874" max="14874" width="2.42578125" style="25" customWidth="1"/>
    <col min="14875" max="14876" width="0.5703125" style="25" customWidth="1"/>
    <col min="14877" max="14878" width="2.5703125" style="25"/>
    <col min="14879" max="14879" width="7.42578125" style="25" customWidth="1"/>
    <col min="14880" max="14880" width="7" style="25" customWidth="1"/>
    <col min="14881" max="14891" width="2.5703125" style="25"/>
    <col min="14892" max="14892" width="0.85546875" style="25" customWidth="1"/>
    <col min="14893" max="15091" width="2.5703125" style="25"/>
    <col min="15092" max="15092" width="1.42578125" style="25" customWidth="1"/>
    <col min="15093" max="15093" width="1.140625" style="25" customWidth="1"/>
    <col min="15094" max="15094" width="1.5703125" style="25" customWidth="1"/>
    <col min="15095" max="15096" width="2.5703125" style="25"/>
    <col min="15097" max="15097" width="2.140625" style="25" customWidth="1"/>
    <col min="15098" max="15103" width="2.5703125" style="25"/>
    <col min="15104" max="15104" width="3.42578125" style="25" customWidth="1"/>
    <col min="15105" max="15111" width="2.5703125" style="25"/>
    <col min="15112" max="15112" width="2.5703125" style="25" customWidth="1"/>
    <col min="15113" max="15122" width="2.5703125" style="25"/>
    <col min="15123" max="15123" width="3" style="25" customWidth="1"/>
    <col min="15124" max="15125" width="2.5703125" style="25"/>
    <col min="15126" max="15126" width="2.140625" style="25" customWidth="1"/>
    <col min="15127" max="15127" width="4" style="25" customWidth="1"/>
    <col min="15128" max="15129" width="2.5703125" style="25"/>
    <col min="15130" max="15130" width="2.42578125" style="25" customWidth="1"/>
    <col min="15131" max="15132" width="0.5703125" style="25" customWidth="1"/>
    <col min="15133" max="15134" width="2.5703125" style="25"/>
    <col min="15135" max="15135" width="7.42578125" style="25" customWidth="1"/>
    <col min="15136" max="15136" width="7" style="25" customWidth="1"/>
    <col min="15137" max="15147" width="2.5703125" style="25"/>
    <col min="15148" max="15148" width="0.85546875" style="25" customWidth="1"/>
    <col min="15149" max="15347" width="2.5703125" style="25"/>
    <col min="15348" max="15348" width="1.42578125" style="25" customWidth="1"/>
    <col min="15349" max="15349" width="1.140625" style="25" customWidth="1"/>
    <col min="15350" max="15350" width="1.5703125" style="25" customWidth="1"/>
    <col min="15351" max="15352" width="2.5703125" style="25"/>
    <col min="15353" max="15353" width="2.140625" style="25" customWidth="1"/>
    <col min="15354" max="15359" width="2.5703125" style="25"/>
    <col min="15360" max="15360" width="3.42578125" style="25" customWidth="1"/>
    <col min="15361" max="15367" width="2.5703125" style="25"/>
    <col min="15368" max="15368" width="2.5703125" style="25" customWidth="1"/>
    <col min="15369" max="15378" width="2.5703125" style="25"/>
    <col min="15379" max="15379" width="3" style="25" customWidth="1"/>
    <col min="15380" max="15381" width="2.5703125" style="25"/>
    <col min="15382" max="15382" width="2.140625" style="25" customWidth="1"/>
    <col min="15383" max="15383" width="4" style="25" customWidth="1"/>
    <col min="15384" max="15385" width="2.5703125" style="25"/>
    <col min="15386" max="15386" width="2.42578125" style="25" customWidth="1"/>
    <col min="15387" max="15388" width="0.5703125" style="25" customWidth="1"/>
    <col min="15389" max="15390" width="2.5703125" style="25"/>
    <col min="15391" max="15391" width="7.42578125" style="25" customWidth="1"/>
    <col min="15392" max="15392" width="7" style="25" customWidth="1"/>
    <col min="15393" max="15403" width="2.5703125" style="25"/>
    <col min="15404" max="15404" width="0.85546875" style="25" customWidth="1"/>
    <col min="15405" max="15603" width="2.5703125" style="25"/>
    <col min="15604" max="15604" width="1.42578125" style="25" customWidth="1"/>
    <col min="15605" max="15605" width="1.140625" style="25" customWidth="1"/>
    <col min="15606" max="15606" width="1.5703125" style="25" customWidth="1"/>
    <col min="15607" max="15608" width="2.5703125" style="25"/>
    <col min="15609" max="15609" width="2.140625" style="25" customWidth="1"/>
    <col min="15610" max="15615" width="2.5703125" style="25"/>
    <col min="15616" max="15616" width="3.42578125" style="25" customWidth="1"/>
    <col min="15617" max="15623" width="2.5703125" style="25"/>
    <col min="15624" max="15624" width="2.5703125" style="25" customWidth="1"/>
    <col min="15625" max="15634" width="2.5703125" style="25"/>
    <col min="15635" max="15635" width="3" style="25" customWidth="1"/>
    <col min="15636" max="15637" width="2.5703125" style="25"/>
    <col min="15638" max="15638" width="2.140625" style="25" customWidth="1"/>
    <col min="15639" max="15639" width="4" style="25" customWidth="1"/>
    <col min="15640" max="15641" width="2.5703125" style="25"/>
    <col min="15642" max="15642" width="2.42578125" style="25" customWidth="1"/>
    <col min="15643" max="15644" width="0.5703125" style="25" customWidth="1"/>
    <col min="15645" max="15646" width="2.5703125" style="25"/>
    <col min="15647" max="15647" width="7.42578125" style="25" customWidth="1"/>
    <col min="15648" max="15648" width="7" style="25" customWidth="1"/>
    <col min="15649" max="15659" width="2.5703125" style="25"/>
    <col min="15660" max="15660" width="0.85546875" style="25" customWidth="1"/>
    <col min="15661" max="15859" width="2.5703125" style="25"/>
    <col min="15860" max="15860" width="1.42578125" style="25" customWidth="1"/>
    <col min="15861" max="15861" width="1.140625" style="25" customWidth="1"/>
    <col min="15862" max="15862" width="1.5703125" style="25" customWidth="1"/>
    <col min="15863" max="15864" width="2.5703125" style="25"/>
    <col min="15865" max="15865" width="2.140625" style="25" customWidth="1"/>
    <col min="15866" max="15871" width="2.5703125" style="25"/>
    <col min="15872" max="15872" width="3.42578125" style="25" customWidth="1"/>
    <col min="15873" max="15879" width="2.5703125" style="25"/>
    <col min="15880" max="15880" width="2.5703125" style="25" customWidth="1"/>
    <col min="15881" max="15890" width="2.5703125" style="25"/>
    <col min="15891" max="15891" width="3" style="25" customWidth="1"/>
    <col min="15892" max="15893" width="2.5703125" style="25"/>
    <col min="15894" max="15894" width="2.140625" style="25" customWidth="1"/>
    <col min="15895" max="15895" width="4" style="25" customWidth="1"/>
    <col min="15896" max="15897" width="2.5703125" style="25"/>
    <col min="15898" max="15898" width="2.42578125" style="25" customWidth="1"/>
    <col min="15899" max="15900" width="0.5703125" style="25" customWidth="1"/>
    <col min="15901" max="15902" width="2.5703125" style="25"/>
    <col min="15903" max="15903" width="7.42578125" style="25" customWidth="1"/>
    <col min="15904" max="15904" width="7" style="25" customWidth="1"/>
    <col min="15905" max="15915" width="2.5703125" style="25"/>
    <col min="15916" max="15916" width="0.85546875" style="25" customWidth="1"/>
    <col min="15917" max="16115" width="2.5703125" style="25"/>
    <col min="16116" max="16116" width="1.42578125" style="25" customWidth="1"/>
    <col min="16117" max="16117" width="1.140625" style="25" customWidth="1"/>
    <col min="16118" max="16118" width="1.5703125" style="25" customWidth="1"/>
    <col min="16119" max="16120" width="2.5703125" style="25"/>
    <col min="16121" max="16121" width="2.140625" style="25" customWidth="1"/>
    <col min="16122" max="16127" width="2.5703125" style="25"/>
    <col min="16128" max="16128" width="3.42578125" style="25" customWidth="1"/>
    <col min="16129" max="16135" width="2.5703125" style="25"/>
    <col min="16136" max="16136" width="2.5703125" style="25" customWidth="1"/>
    <col min="16137" max="16146" width="2.5703125" style="25"/>
    <col min="16147" max="16147" width="3" style="25" customWidth="1"/>
    <col min="16148" max="16149" width="2.5703125" style="25"/>
    <col min="16150" max="16150" width="2.140625" style="25" customWidth="1"/>
    <col min="16151" max="16151" width="4" style="25" customWidth="1"/>
    <col min="16152" max="16153" width="2.5703125" style="25"/>
    <col min="16154" max="16154" width="2.42578125" style="25" customWidth="1"/>
    <col min="16155" max="16156" width="0.5703125" style="25" customWidth="1"/>
    <col min="16157" max="16158" width="2.5703125" style="25"/>
    <col min="16159" max="16159" width="7.42578125" style="25" customWidth="1"/>
    <col min="16160" max="16160" width="7" style="25" customWidth="1"/>
    <col min="16161" max="16171" width="2.5703125" style="25"/>
    <col min="16172" max="16172" width="0.85546875" style="25" customWidth="1"/>
    <col min="16173" max="16384" width="2.5703125" style="25"/>
  </cols>
  <sheetData>
    <row r="1" spans="2:48" ht="12.6" customHeight="1" x14ac:dyDescent="0.2"/>
    <row r="2" spans="2:48" ht="12.6" customHeight="1" x14ac:dyDescent="0.2">
      <c r="B2" s="578" t="str">
        <f>CONCATENATE('Dados de Entrada'!B52,'Dados de Entrada'!C52,"/",'Dados de Entrada'!D52)</f>
        <v>CERTIFICADO AM-CSN - 101/26</v>
      </c>
      <c r="C2" s="579"/>
      <c r="D2" s="579"/>
      <c r="E2" s="579"/>
      <c r="F2" s="579"/>
      <c r="G2" s="579"/>
      <c r="H2" s="579"/>
      <c r="I2" s="579"/>
      <c r="J2" s="579"/>
      <c r="K2" s="580"/>
      <c r="L2" s="51"/>
      <c r="M2" s="51"/>
      <c r="N2" s="51"/>
      <c r="P2" s="622"/>
      <c r="Q2" s="622"/>
      <c r="R2" s="622"/>
      <c r="S2" s="622"/>
      <c r="T2" s="622"/>
      <c r="U2" s="622"/>
      <c r="V2" s="622"/>
      <c r="W2" s="622"/>
    </row>
    <row r="3" spans="2:48" ht="12.6" customHeight="1" x14ac:dyDescent="0.2"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P3" s="622"/>
      <c r="Q3" s="622"/>
      <c r="R3" s="622"/>
      <c r="S3" s="622"/>
      <c r="T3" s="622"/>
      <c r="U3" s="622"/>
      <c r="V3" s="622"/>
      <c r="W3" s="622"/>
    </row>
    <row r="4" spans="2:48" ht="15" customHeight="1" x14ac:dyDescent="0.2">
      <c r="B4" s="26"/>
      <c r="C4" s="26"/>
      <c r="D4" s="26"/>
      <c r="E4" s="53"/>
      <c r="F4" s="53"/>
      <c r="G4" s="53"/>
      <c r="H4" s="623" t="s">
        <v>78</v>
      </c>
      <c r="I4" s="623"/>
      <c r="J4" s="623"/>
      <c r="K4" s="623"/>
      <c r="L4" s="623"/>
      <c r="M4" s="623"/>
      <c r="N4" s="623"/>
      <c r="O4" s="623"/>
      <c r="P4" s="623"/>
      <c r="Q4" s="623"/>
      <c r="R4" s="623"/>
      <c r="S4" s="623"/>
      <c r="T4" s="623"/>
      <c r="U4" s="623"/>
      <c r="V4" s="623"/>
      <c r="W4" s="623"/>
      <c r="X4" s="814" t="str">
        <f>IF('Dados de Entrada'!H53="x","(CONDICIONAL)",IF('Dados de Entrada'!H54="x","(PROVISÓRIO)",""))</f>
        <v>(CONDICIONAL)</v>
      </c>
      <c r="Y4" s="814"/>
      <c r="Z4" s="814"/>
      <c r="AA4" s="814"/>
      <c r="AB4" s="52"/>
    </row>
    <row r="5" spans="2:48" ht="12.6" customHeight="1" x14ac:dyDescent="0.2">
      <c r="B5" s="26"/>
      <c r="C5" s="26"/>
      <c r="D5" s="26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4"/>
      <c r="Z5" s="52"/>
      <c r="AA5" s="52"/>
      <c r="AB5" s="52"/>
      <c r="AI5" s="601"/>
      <c r="AJ5" s="601"/>
      <c r="AK5" s="601"/>
      <c r="AL5" s="601"/>
      <c r="AM5" s="601"/>
      <c r="AN5" s="601"/>
      <c r="AO5" s="601"/>
      <c r="AP5" s="601"/>
      <c r="AQ5" s="601"/>
    </row>
    <row r="6" spans="2:48" ht="12.6" customHeight="1" x14ac:dyDescent="0.2">
      <c r="B6" s="26"/>
      <c r="C6" s="26"/>
      <c r="D6" s="26"/>
      <c r="E6" s="26"/>
      <c r="F6" s="26"/>
      <c r="G6" s="56"/>
      <c r="H6" s="602" t="s">
        <v>91</v>
      </c>
      <c r="I6" s="602"/>
      <c r="J6" s="602"/>
      <c r="K6" s="602"/>
      <c r="L6" s="602"/>
      <c r="M6" s="602"/>
      <c r="N6" s="602"/>
      <c r="O6" s="602"/>
      <c r="P6" s="602"/>
      <c r="Q6" s="602"/>
      <c r="R6" s="602"/>
      <c r="S6" s="602"/>
      <c r="T6" s="602"/>
      <c r="U6" s="602"/>
      <c r="V6" s="602"/>
      <c r="W6" s="602"/>
      <c r="X6" s="26"/>
      <c r="Y6" s="26"/>
      <c r="Z6" s="26"/>
      <c r="AA6" s="26"/>
      <c r="AB6" s="26"/>
      <c r="AE6" s="28"/>
    </row>
    <row r="7" spans="2:48" ht="5.0999999999999996" customHeight="1" x14ac:dyDescent="0.2">
      <c r="B7" s="26"/>
      <c r="C7" s="26"/>
      <c r="D7" s="26"/>
      <c r="E7" s="26"/>
      <c r="F7" s="26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26"/>
      <c r="Y7" s="26"/>
      <c r="Z7" s="26"/>
      <c r="AA7" s="26"/>
      <c r="AB7" s="26"/>
      <c r="AE7" s="28"/>
      <c r="AI7" s="601"/>
      <c r="AJ7" s="601"/>
      <c r="AK7" s="601"/>
      <c r="AL7" s="601"/>
      <c r="AM7" s="601"/>
      <c r="AN7" s="601"/>
      <c r="AO7" s="601"/>
      <c r="AP7" s="601"/>
      <c r="AQ7" s="601"/>
    </row>
    <row r="8" spans="2:48" ht="12.6" customHeight="1" x14ac:dyDescent="0.2">
      <c r="B8" s="26"/>
      <c r="C8" s="26"/>
      <c r="D8" s="26"/>
      <c r="E8" s="26"/>
      <c r="F8" s="26"/>
      <c r="G8" s="29"/>
      <c r="H8" s="602" t="s">
        <v>129</v>
      </c>
      <c r="I8" s="602"/>
      <c r="J8" s="602"/>
      <c r="K8" s="602"/>
      <c r="L8" s="602"/>
      <c r="M8" s="602"/>
      <c r="N8" s="602"/>
      <c r="O8" s="602"/>
      <c r="P8" s="602"/>
      <c r="Q8" s="602"/>
      <c r="R8" s="602"/>
      <c r="S8" s="602"/>
      <c r="T8" s="602"/>
      <c r="U8" s="602"/>
      <c r="V8" s="602"/>
      <c r="W8" s="602"/>
      <c r="X8" s="26"/>
      <c r="Y8" s="26"/>
      <c r="Z8" s="26"/>
      <c r="AA8" s="26"/>
      <c r="AB8" s="26"/>
      <c r="AE8" s="28"/>
      <c r="AI8" s="601"/>
      <c r="AJ8" s="601"/>
      <c r="AK8" s="601"/>
      <c r="AL8" s="601"/>
      <c r="AM8" s="601"/>
      <c r="AN8" s="601"/>
      <c r="AO8" s="601"/>
      <c r="AP8" s="601"/>
      <c r="AQ8" s="601"/>
    </row>
    <row r="9" spans="2:48" ht="5.0999999999999996" customHeight="1" x14ac:dyDescent="0.25">
      <c r="B9" s="26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26"/>
      <c r="AB9" s="26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</row>
    <row r="10" spans="2:48" ht="12.6" customHeight="1" x14ac:dyDescent="0.2">
      <c r="B10" s="26"/>
      <c r="C10" s="26"/>
      <c r="D10" s="26"/>
      <c r="E10" s="26"/>
      <c r="F10" s="26"/>
      <c r="G10" s="26"/>
      <c r="H10" s="602" t="s">
        <v>130</v>
      </c>
      <c r="I10" s="602"/>
      <c r="J10" s="602"/>
      <c r="K10" s="602"/>
      <c r="L10" s="602"/>
      <c r="M10" s="602"/>
      <c r="N10" s="602"/>
      <c r="O10" s="602"/>
      <c r="P10" s="602"/>
      <c r="Q10" s="602"/>
      <c r="R10" s="602"/>
      <c r="S10" s="602"/>
      <c r="T10" s="602"/>
      <c r="U10" s="602"/>
      <c r="V10" s="602"/>
      <c r="W10" s="602"/>
      <c r="X10" s="26"/>
      <c r="Y10" s="26"/>
      <c r="Z10" s="26"/>
      <c r="AA10" s="26"/>
      <c r="AB10" s="26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</row>
    <row r="11" spans="2:48" ht="12.6" customHeight="1" x14ac:dyDescent="0.2">
      <c r="B11" s="26"/>
      <c r="C11" s="26"/>
      <c r="D11" s="26"/>
      <c r="E11" s="26"/>
      <c r="F11" s="26"/>
      <c r="G11" s="26"/>
      <c r="H11" s="26"/>
      <c r="V11" s="26"/>
      <c r="W11" s="26"/>
      <c r="X11" s="26"/>
      <c r="Y11" s="26"/>
      <c r="Z11" s="26"/>
      <c r="AA11" s="26"/>
      <c r="AB11" s="26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</row>
    <row r="12" spans="2:48" ht="12.6" customHeight="1" x14ac:dyDescent="0.2">
      <c r="B12" s="26"/>
      <c r="C12" s="26"/>
      <c r="D12" s="26"/>
      <c r="E12" s="26"/>
      <c r="F12" s="26"/>
      <c r="G12" s="26"/>
      <c r="H12" s="603" t="s">
        <v>131</v>
      </c>
      <c r="I12" s="603"/>
      <c r="J12" s="603"/>
      <c r="K12" s="603"/>
      <c r="L12" s="603"/>
      <c r="M12" s="603"/>
      <c r="N12" s="603"/>
      <c r="O12" s="603"/>
      <c r="P12" s="603"/>
      <c r="Q12" s="603"/>
      <c r="R12" s="603"/>
      <c r="S12" s="603"/>
      <c r="T12" s="603"/>
      <c r="U12" s="603"/>
      <c r="V12" s="603"/>
      <c r="W12" s="603"/>
      <c r="X12" s="26"/>
      <c r="Y12" s="26"/>
      <c r="Z12" s="26"/>
      <c r="AA12" s="26"/>
      <c r="AB12" s="26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</row>
    <row r="13" spans="2:48" ht="12.6" customHeight="1" thickBot="1" x14ac:dyDescent="0.25"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J13" s="31"/>
    </row>
    <row r="14" spans="2:48" ht="12.6" customHeight="1" x14ac:dyDescent="0.2">
      <c r="B14" s="543" t="s">
        <v>3</v>
      </c>
      <c r="C14" s="544"/>
      <c r="D14" s="544"/>
      <c r="E14" s="544"/>
      <c r="F14" s="544"/>
      <c r="G14" s="544"/>
      <c r="H14" s="544"/>
      <c r="I14" s="544"/>
      <c r="J14" s="544"/>
      <c r="K14" s="544"/>
      <c r="L14" s="544"/>
      <c r="M14" s="544"/>
      <c r="N14" s="547" t="s">
        <v>79</v>
      </c>
      <c r="O14" s="547"/>
      <c r="P14" s="547"/>
      <c r="Q14" s="547"/>
      <c r="R14" s="547"/>
      <c r="S14" s="547"/>
      <c r="T14" s="547"/>
      <c r="U14" s="547" t="s">
        <v>113</v>
      </c>
      <c r="V14" s="547"/>
      <c r="W14" s="547"/>
      <c r="X14" s="547"/>
      <c r="Y14" s="547"/>
      <c r="Z14" s="547"/>
      <c r="AA14" s="549"/>
      <c r="AB14" s="26"/>
    </row>
    <row r="15" spans="2:48" ht="12.6" customHeight="1" x14ac:dyDescent="0.2">
      <c r="B15" s="545"/>
      <c r="C15" s="546"/>
      <c r="D15" s="546"/>
      <c r="E15" s="546"/>
      <c r="F15" s="546"/>
      <c r="G15" s="546"/>
      <c r="H15" s="546"/>
      <c r="I15" s="546"/>
      <c r="J15" s="546"/>
      <c r="K15" s="546"/>
      <c r="L15" s="546"/>
      <c r="M15" s="546"/>
      <c r="N15" s="548"/>
      <c r="O15" s="548"/>
      <c r="P15" s="548"/>
      <c r="Q15" s="548"/>
      <c r="R15" s="548"/>
      <c r="S15" s="548"/>
      <c r="T15" s="548"/>
      <c r="U15" s="548"/>
      <c r="V15" s="548"/>
      <c r="W15" s="548"/>
      <c r="X15" s="548"/>
      <c r="Y15" s="548"/>
      <c r="Z15" s="548"/>
      <c r="AA15" s="550"/>
      <c r="AB15" s="26"/>
    </row>
    <row r="16" spans="2:48" ht="12.6" customHeight="1" x14ac:dyDescent="0.2">
      <c r="B16" s="772" t="str">
        <f>'Dados de Entrada'!C7</f>
        <v>BJ</v>
      </c>
      <c r="C16" s="773"/>
      <c r="D16" s="773"/>
      <c r="E16" s="773"/>
      <c r="F16" s="773"/>
      <c r="G16" s="773"/>
      <c r="H16" s="773"/>
      <c r="I16" s="773"/>
      <c r="J16" s="773"/>
      <c r="K16" s="773"/>
      <c r="L16" s="773"/>
      <c r="M16" s="773"/>
      <c r="N16" s="778" t="str">
        <f>'Dados de Entrada'!C9</f>
        <v>Não Fornecido</v>
      </c>
      <c r="O16" s="778"/>
      <c r="P16" s="778"/>
      <c r="Q16" s="778"/>
      <c r="R16" s="778"/>
      <c r="S16" s="778"/>
      <c r="T16" s="778"/>
      <c r="U16" s="773" t="str">
        <f>'Dados de Entrada'!C20</f>
        <v>x-x-x</v>
      </c>
      <c r="V16" s="773"/>
      <c r="W16" s="773"/>
      <c r="X16" s="773"/>
      <c r="Y16" s="773"/>
      <c r="Z16" s="773"/>
      <c r="AA16" s="790"/>
      <c r="AB16" s="26"/>
    </row>
    <row r="17" spans="2:28" ht="12.6" customHeight="1" x14ac:dyDescent="0.2">
      <c r="B17" s="772"/>
      <c r="C17" s="773"/>
      <c r="D17" s="773"/>
      <c r="E17" s="773"/>
      <c r="F17" s="773"/>
      <c r="G17" s="773"/>
      <c r="H17" s="773"/>
      <c r="I17" s="773"/>
      <c r="J17" s="773"/>
      <c r="K17" s="773"/>
      <c r="L17" s="773"/>
      <c r="M17" s="773"/>
      <c r="N17" s="778"/>
      <c r="O17" s="778"/>
      <c r="P17" s="778"/>
      <c r="Q17" s="778"/>
      <c r="R17" s="778"/>
      <c r="S17" s="778"/>
      <c r="T17" s="778"/>
      <c r="U17" s="773"/>
      <c r="V17" s="773"/>
      <c r="W17" s="773"/>
      <c r="X17" s="773"/>
      <c r="Y17" s="773"/>
      <c r="Z17" s="773"/>
      <c r="AA17" s="790"/>
      <c r="AB17" s="26"/>
    </row>
    <row r="18" spans="2:28" ht="12.6" customHeight="1" thickBot="1" x14ac:dyDescent="0.25">
      <c r="B18" s="774"/>
      <c r="C18" s="775"/>
      <c r="D18" s="775"/>
      <c r="E18" s="775"/>
      <c r="F18" s="775"/>
      <c r="G18" s="775"/>
      <c r="H18" s="775"/>
      <c r="I18" s="775"/>
      <c r="J18" s="775"/>
      <c r="K18" s="775"/>
      <c r="L18" s="775"/>
      <c r="M18" s="775"/>
      <c r="N18" s="780"/>
      <c r="O18" s="780"/>
      <c r="P18" s="780"/>
      <c r="Q18" s="780"/>
      <c r="R18" s="780"/>
      <c r="S18" s="780"/>
      <c r="T18" s="780"/>
      <c r="U18" s="775"/>
      <c r="V18" s="775"/>
      <c r="W18" s="775"/>
      <c r="X18" s="775"/>
      <c r="Y18" s="775"/>
      <c r="Z18" s="775"/>
      <c r="AA18" s="791"/>
      <c r="AB18" s="26"/>
    </row>
    <row r="19" spans="2:28" ht="12.6" customHeight="1" thickBot="1" x14ac:dyDescent="0.25"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</row>
    <row r="20" spans="2:28" ht="12.6" customHeight="1" x14ac:dyDescent="0.2">
      <c r="B20" s="543" t="s">
        <v>114</v>
      </c>
      <c r="C20" s="544"/>
      <c r="D20" s="544"/>
      <c r="E20" s="544"/>
      <c r="F20" s="544"/>
      <c r="G20" s="544"/>
      <c r="H20" s="544"/>
      <c r="I20" s="544"/>
      <c r="J20" s="544"/>
      <c r="K20" s="544"/>
      <c r="L20" s="544"/>
      <c r="M20" s="544"/>
      <c r="N20" s="547" t="s">
        <v>7</v>
      </c>
      <c r="O20" s="547"/>
      <c r="P20" s="547"/>
      <c r="Q20" s="547"/>
      <c r="R20" s="547"/>
      <c r="S20" s="547"/>
      <c r="T20" s="547"/>
      <c r="U20" s="547" t="s">
        <v>14</v>
      </c>
      <c r="V20" s="547"/>
      <c r="W20" s="547"/>
      <c r="X20" s="547"/>
      <c r="Y20" s="547"/>
      <c r="Z20" s="547"/>
      <c r="AA20" s="549"/>
      <c r="AB20" s="26"/>
    </row>
    <row r="21" spans="2:28" ht="12.6" customHeight="1" x14ac:dyDescent="0.2">
      <c r="B21" s="545"/>
      <c r="C21" s="546"/>
      <c r="D21" s="546"/>
      <c r="E21" s="546"/>
      <c r="F21" s="546"/>
      <c r="G21" s="546"/>
      <c r="H21" s="546"/>
      <c r="I21" s="546"/>
      <c r="J21" s="546"/>
      <c r="K21" s="546"/>
      <c r="L21" s="546"/>
      <c r="M21" s="546"/>
      <c r="N21" s="548"/>
      <c r="O21" s="548"/>
      <c r="P21" s="548"/>
      <c r="Q21" s="548"/>
      <c r="R21" s="548"/>
      <c r="S21" s="548"/>
      <c r="T21" s="548"/>
      <c r="U21" s="548"/>
      <c r="V21" s="548"/>
      <c r="W21" s="548"/>
      <c r="X21" s="548"/>
      <c r="Y21" s="548"/>
      <c r="Z21" s="548"/>
      <c r="AA21" s="550"/>
      <c r="AB21" s="26"/>
    </row>
    <row r="22" spans="2:28" ht="12.6" customHeight="1" x14ac:dyDescent="0.2">
      <c r="B22" s="772" t="str">
        <f>'Dados de Entrada'!C16</f>
        <v>Carga Geral</v>
      </c>
      <c r="C22" s="773"/>
      <c r="D22" s="773"/>
      <c r="E22" s="773"/>
      <c r="F22" s="773"/>
      <c r="G22" s="773"/>
      <c r="H22" s="773"/>
      <c r="I22" s="773"/>
      <c r="J22" s="773"/>
      <c r="K22" s="773"/>
      <c r="L22" s="773"/>
      <c r="M22" s="773"/>
      <c r="N22" s="776" t="str">
        <f>'Dados de Entrada'!C17</f>
        <v>TRANSPORTE DE CARGA</v>
      </c>
      <c r="O22" s="776"/>
      <c r="P22" s="776"/>
      <c r="Q22" s="776"/>
      <c r="R22" s="776"/>
      <c r="S22" s="776"/>
      <c r="T22" s="776"/>
      <c r="U22" s="778">
        <f>'Dados de Entrada'!C14</f>
        <v>2025</v>
      </c>
      <c r="V22" s="778"/>
      <c r="W22" s="778"/>
      <c r="X22" s="778"/>
      <c r="Y22" s="778"/>
      <c r="Z22" s="778"/>
      <c r="AA22" s="779"/>
      <c r="AB22" s="26"/>
    </row>
    <row r="23" spans="2:28" ht="12.6" customHeight="1" x14ac:dyDescent="0.2">
      <c r="B23" s="772"/>
      <c r="C23" s="773"/>
      <c r="D23" s="773"/>
      <c r="E23" s="773"/>
      <c r="F23" s="773"/>
      <c r="G23" s="773"/>
      <c r="H23" s="773"/>
      <c r="I23" s="773"/>
      <c r="J23" s="773"/>
      <c r="K23" s="773"/>
      <c r="L23" s="773"/>
      <c r="M23" s="773"/>
      <c r="N23" s="776"/>
      <c r="O23" s="776"/>
      <c r="P23" s="776"/>
      <c r="Q23" s="776"/>
      <c r="R23" s="776"/>
      <c r="S23" s="776"/>
      <c r="T23" s="776"/>
      <c r="U23" s="778"/>
      <c r="V23" s="778"/>
      <c r="W23" s="778"/>
      <c r="X23" s="778"/>
      <c r="Y23" s="778"/>
      <c r="Z23" s="778"/>
      <c r="AA23" s="779"/>
      <c r="AB23" s="26"/>
    </row>
    <row r="24" spans="2:28" ht="12.6" customHeight="1" thickBot="1" x14ac:dyDescent="0.25">
      <c r="B24" s="774"/>
      <c r="C24" s="775"/>
      <c r="D24" s="775"/>
      <c r="E24" s="775"/>
      <c r="F24" s="775"/>
      <c r="G24" s="775"/>
      <c r="H24" s="775"/>
      <c r="I24" s="775"/>
      <c r="J24" s="775"/>
      <c r="K24" s="775"/>
      <c r="L24" s="775"/>
      <c r="M24" s="775"/>
      <c r="N24" s="777"/>
      <c r="O24" s="777"/>
      <c r="P24" s="777"/>
      <c r="Q24" s="777"/>
      <c r="R24" s="777"/>
      <c r="S24" s="777"/>
      <c r="T24" s="777"/>
      <c r="U24" s="780"/>
      <c r="V24" s="780"/>
      <c r="W24" s="780"/>
      <c r="X24" s="780"/>
      <c r="Y24" s="780"/>
      <c r="Z24" s="780"/>
      <c r="AA24" s="781"/>
      <c r="AB24" s="26"/>
    </row>
    <row r="25" spans="2:28" ht="12.6" customHeight="1" thickBot="1" x14ac:dyDescent="0.25"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3"/>
      <c r="U25" s="33"/>
      <c r="V25" s="33"/>
      <c r="W25" s="33"/>
      <c r="X25" s="33"/>
      <c r="Y25" s="33"/>
      <c r="Z25" s="26"/>
      <c r="AA25" s="26"/>
      <c r="AB25" s="26"/>
    </row>
    <row r="26" spans="2:28" ht="12.6" customHeight="1" x14ac:dyDescent="0.2">
      <c r="B26" s="782" t="s">
        <v>80</v>
      </c>
      <c r="C26" s="783"/>
      <c r="D26" s="783"/>
      <c r="E26" s="783"/>
      <c r="F26" s="783"/>
      <c r="G26" s="784"/>
      <c r="H26" s="788" t="s">
        <v>81</v>
      </c>
      <c r="I26" s="783"/>
      <c r="J26" s="783"/>
      <c r="K26" s="783"/>
      <c r="L26" s="783"/>
      <c r="M26" s="784"/>
      <c r="N26" s="788" t="s">
        <v>9</v>
      </c>
      <c r="O26" s="783"/>
      <c r="P26" s="783"/>
      <c r="Q26" s="783"/>
      <c r="R26" s="783"/>
      <c r="S26" s="783"/>
      <c r="T26" s="784"/>
      <c r="U26" s="788" t="s">
        <v>31</v>
      </c>
      <c r="V26" s="783"/>
      <c r="W26" s="783"/>
      <c r="X26" s="783"/>
      <c r="Y26" s="783"/>
      <c r="Z26" s="783"/>
      <c r="AA26" s="796"/>
      <c r="AB26" s="26"/>
    </row>
    <row r="27" spans="2:28" ht="12.6" customHeight="1" thickBot="1" x14ac:dyDescent="0.25">
      <c r="B27" s="785"/>
      <c r="C27" s="786"/>
      <c r="D27" s="786"/>
      <c r="E27" s="786"/>
      <c r="F27" s="786"/>
      <c r="G27" s="787"/>
      <c r="H27" s="789"/>
      <c r="I27" s="786"/>
      <c r="J27" s="786"/>
      <c r="K27" s="786"/>
      <c r="L27" s="786"/>
      <c r="M27" s="787"/>
      <c r="N27" s="793"/>
      <c r="O27" s="794"/>
      <c r="P27" s="794"/>
      <c r="Q27" s="794"/>
      <c r="R27" s="794"/>
      <c r="S27" s="794"/>
      <c r="T27" s="795"/>
      <c r="U27" s="793"/>
      <c r="V27" s="794"/>
      <c r="W27" s="794"/>
      <c r="X27" s="794"/>
      <c r="Y27" s="794"/>
      <c r="Z27" s="794"/>
      <c r="AA27" s="797"/>
      <c r="AB27" s="26"/>
    </row>
    <row r="28" spans="2:28" ht="12.6" customHeight="1" x14ac:dyDescent="0.2">
      <c r="B28" s="763">
        <f>'Dados de Entrada'!C22</f>
        <v>18.559999999999999</v>
      </c>
      <c r="C28" s="764"/>
      <c r="D28" s="764"/>
      <c r="E28" s="764"/>
      <c r="F28" s="764"/>
      <c r="G28" s="764"/>
      <c r="H28" s="792">
        <f>'L &gt; ou = 24'!J48</f>
        <v>42</v>
      </c>
      <c r="I28" s="734"/>
      <c r="J28" s="734"/>
      <c r="K28" s="734"/>
      <c r="L28" s="734"/>
      <c r="M28" s="734"/>
      <c r="N28" s="842"/>
      <c r="O28" s="843"/>
      <c r="P28" s="804" t="s">
        <v>115</v>
      </c>
      <c r="Q28" s="805"/>
      <c r="R28" s="805"/>
      <c r="S28" s="805"/>
      <c r="T28" s="806"/>
      <c r="U28" s="829"/>
      <c r="V28" s="830"/>
      <c r="W28" s="769" t="s">
        <v>118</v>
      </c>
      <c r="X28" s="770"/>
      <c r="Y28" s="770"/>
      <c r="Z28" s="770"/>
      <c r="AA28" s="771"/>
      <c r="AB28" s="26"/>
    </row>
    <row r="29" spans="2:28" ht="12.6" customHeight="1" x14ac:dyDescent="0.2">
      <c r="B29" s="763"/>
      <c r="C29" s="764"/>
      <c r="D29" s="764"/>
      <c r="E29" s="764"/>
      <c r="F29" s="764"/>
      <c r="G29" s="764"/>
      <c r="H29" s="736"/>
      <c r="I29" s="737"/>
      <c r="J29" s="737"/>
      <c r="K29" s="737"/>
      <c r="L29" s="737"/>
      <c r="M29" s="737"/>
      <c r="N29" s="819"/>
      <c r="O29" s="820"/>
      <c r="P29" s="807"/>
      <c r="Q29" s="808"/>
      <c r="R29" s="808"/>
      <c r="S29" s="808"/>
      <c r="T29" s="809"/>
      <c r="U29" s="798"/>
      <c r="V29" s="799"/>
      <c r="W29" s="831" t="s">
        <v>119</v>
      </c>
      <c r="X29" s="832"/>
      <c r="Y29" s="832"/>
      <c r="Z29" s="832"/>
      <c r="AA29" s="833"/>
      <c r="AB29" s="26"/>
    </row>
    <row r="30" spans="2:28" ht="12.6" customHeight="1" thickBot="1" x14ac:dyDescent="0.25">
      <c r="B30" s="763"/>
      <c r="C30" s="764"/>
      <c r="D30" s="764"/>
      <c r="E30" s="764"/>
      <c r="F30" s="764"/>
      <c r="G30" s="764"/>
      <c r="H30" s="736"/>
      <c r="I30" s="737"/>
      <c r="J30" s="737"/>
      <c r="K30" s="737"/>
      <c r="L30" s="737"/>
      <c r="M30" s="737"/>
      <c r="N30" s="821"/>
      <c r="O30" s="822"/>
      <c r="P30" s="717"/>
      <c r="Q30" s="810"/>
      <c r="R30" s="810"/>
      <c r="S30" s="810"/>
      <c r="T30" s="811"/>
      <c r="U30" s="800"/>
      <c r="V30" s="801"/>
      <c r="W30" s="826" t="s">
        <v>120</v>
      </c>
      <c r="X30" s="827"/>
      <c r="Y30" s="827"/>
      <c r="Z30" s="827"/>
      <c r="AA30" s="828"/>
      <c r="AB30" s="26"/>
    </row>
    <row r="31" spans="2:28" ht="12.6" customHeight="1" x14ac:dyDescent="0.2">
      <c r="B31" s="763"/>
      <c r="C31" s="764"/>
      <c r="D31" s="764"/>
      <c r="E31" s="764"/>
      <c r="F31" s="764"/>
      <c r="G31" s="764"/>
      <c r="H31" s="736"/>
      <c r="I31" s="737"/>
      <c r="J31" s="737"/>
      <c r="K31" s="737"/>
      <c r="L31" s="737"/>
      <c r="M31" s="737"/>
      <c r="N31" s="802" t="s">
        <v>112</v>
      </c>
      <c r="O31" s="803"/>
      <c r="P31" s="836" t="s">
        <v>116</v>
      </c>
      <c r="Q31" s="837"/>
      <c r="R31" s="837"/>
      <c r="S31" s="837"/>
      <c r="T31" s="838"/>
      <c r="U31" s="829"/>
      <c r="V31" s="830"/>
      <c r="W31" s="769" t="s">
        <v>121</v>
      </c>
      <c r="X31" s="770"/>
      <c r="Y31" s="770"/>
      <c r="Z31" s="770"/>
      <c r="AA31" s="771"/>
      <c r="AB31" s="26"/>
    </row>
    <row r="32" spans="2:28" ht="12.6" customHeight="1" thickBot="1" x14ac:dyDescent="0.25">
      <c r="B32" s="765"/>
      <c r="C32" s="766"/>
      <c r="D32" s="766"/>
      <c r="E32" s="766"/>
      <c r="F32" s="766"/>
      <c r="G32" s="766"/>
      <c r="H32" s="739"/>
      <c r="I32" s="740"/>
      <c r="J32" s="740"/>
      <c r="K32" s="740"/>
      <c r="L32" s="740"/>
      <c r="M32" s="740"/>
      <c r="N32" s="767"/>
      <c r="O32" s="768"/>
      <c r="P32" s="839" t="s">
        <v>117</v>
      </c>
      <c r="Q32" s="840"/>
      <c r="R32" s="840"/>
      <c r="S32" s="840"/>
      <c r="T32" s="841"/>
      <c r="U32" s="800" t="s">
        <v>112</v>
      </c>
      <c r="V32" s="801"/>
      <c r="W32" s="826" t="s">
        <v>25</v>
      </c>
      <c r="X32" s="827"/>
      <c r="Y32" s="827"/>
      <c r="Z32" s="827"/>
      <c r="AA32" s="828"/>
      <c r="AB32" s="26"/>
    </row>
    <row r="33" spans="2:32" ht="12.6" customHeight="1" thickBot="1" x14ac:dyDescent="0.25"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</row>
    <row r="34" spans="2:32" ht="12.95" customHeight="1" x14ac:dyDescent="0.2">
      <c r="B34" s="604" t="s">
        <v>122</v>
      </c>
      <c r="C34" s="605"/>
      <c r="D34" s="605"/>
      <c r="E34" s="605"/>
      <c r="F34" s="605"/>
      <c r="G34" s="605"/>
      <c r="H34" s="605"/>
      <c r="I34" s="605"/>
      <c r="J34" s="605"/>
      <c r="K34" s="605"/>
      <c r="L34" s="605"/>
      <c r="M34" s="605"/>
      <c r="N34" s="605"/>
      <c r="O34" s="605"/>
      <c r="P34" s="605"/>
      <c r="Q34" s="605"/>
      <c r="R34" s="605"/>
      <c r="S34" s="605"/>
      <c r="T34" s="605"/>
      <c r="U34" s="610" t="s">
        <v>123</v>
      </c>
      <c r="V34" s="611"/>
      <c r="W34" s="611"/>
      <c r="X34" s="611"/>
      <c r="Y34" s="611"/>
      <c r="Z34" s="611"/>
      <c r="AA34" s="721"/>
      <c r="AB34" s="26"/>
    </row>
    <row r="35" spans="2:32" ht="12.95" customHeight="1" x14ac:dyDescent="0.2">
      <c r="B35" s="607"/>
      <c r="C35" s="608"/>
      <c r="D35" s="608"/>
      <c r="E35" s="608"/>
      <c r="F35" s="608"/>
      <c r="G35" s="608"/>
      <c r="H35" s="608"/>
      <c r="I35" s="608"/>
      <c r="J35" s="608"/>
      <c r="K35" s="608"/>
      <c r="L35" s="608"/>
      <c r="M35" s="608"/>
      <c r="N35" s="608"/>
      <c r="O35" s="608"/>
      <c r="P35" s="608"/>
      <c r="Q35" s="608"/>
      <c r="R35" s="608"/>
      <c r="S35" s="608"/>
      <c r="T35" s="608"/>
      <c r="U35" s="613"/>
      <c r="V35" s="614"/>
      <c r="W35" s="614"/>
      <c r="X35" s="614"/>
      <c r="Y35" s="614"/>
      <c r="Z35" s="614"/>
      <c r="AA35" s="722"/>
      <c r="AB35" s="26"/>
    </row>
    <row r="36" spans="2:32" ht="12.6" customHeight="1" x14ac:dyDescent="0.2">
      <c r="B36" s="754" t="s">
        <v>495</v>
      </c>
      <c r="C36" s="755"/>
      <c r="D36" s="755"/>
      <c r="E36" s="755"/>
      <c r="F36" s="755"/>
      <c r="G36" s="755"/>
      <c r="H36" s="755"/>
      <c r="I36" s="755"/>
      <c r="J36" s="755"/>
      <c r="K36" s="755"/>
      <c r="L36" s="755"/>
      <c r="M36" s="755"/>
      <c r="N36" s="755"/>
      <c r="O36" s="755"/>
      <c r="P36" s="755"/>
      <c r="Q36" s="755"/>
      <c r="R36" s="755"/>
      <c r="S36" s="755"/>
      <c r="T36" s="756"/>
      <c r="U36" s="733" t="s">
        <v>453</v>
      </c>
      <c r="V36" s="734"/>
      <c r="W36" s="734"/>
      <c r="X36" s="734"/>
      <c r="Y36" s="734"/>
      <c r="Z36" s="734"/>
      <c r="AA36" s="735"/>
      <c r="AB36" s="26"/>
    </row>
    <row r="37" spans="2:32" ht="12.6" customHeight="1" x14ac:dyDescent="0.2">
      <c r="B37" s="757"/>
      <c r="C37" s="758"/>
      <c r="D37" s="758"/>
      <c r="E37" s="758"/>
      <c r="F37" s="758"/>
      <c r="G37" s="758"/>
      <c r="H37" s="758"/>
      <c r="I37" s="758"/>
      <c r="J37" s="758"/>
      <c r="K37" s="758"/>
      <c r="L37" s="758"/>
      <c r="M37" s="758"/>
      <c r="N37" s="758"/>
      <c r="O37" s="758"/>
      <c r="P37" s="758"/>
      <c r="Q37" s="758"/>
      <c r="R37" s="758"/>
      <c r="S37" s="758"/>
      <c r="T37" s="759"/>
      <c r="U37" s="736"/>
      <c r="V37" s="737"/>
      <c r="W37" s="737"/>
      <c r="X37" s="737"/>
      <c r="Y37" s="737"/>
      <c r="Z37" s="737"/>
      <c r="AA37" s="738"/>
      <c r="AB37" s="26"/>
    </row>
    <row r="38" spans="2:32" ht="12.6" customHeight="1" thickBot="1" x14ac:dyDescent="0.25">
      <c r="B38" s="760"/>
      <c r="C38" s="761"/>
      <c r="D38" s="761"/>
      <c r="E38" s="761"/>
      <c r="F38" s="761"/>
      <c r="G38" s="761"/>
      <c r="H38" s="761"/>
      <c r="I38" s="761"/>
      <c r="J38" s="761"/>
      <c r="K38" s="761"/>
      <c r="L38" s="761"/>
      <c r="M38" s="761"/>
      <c r="N38" s="761"/>
      <c r="O38" s="761"/>
      <c r="P38" s="761"/>
      <c r="Q38" s="761"/>
      <c r="R38" s="761"/>
      <c r="S38" s="761"/>
      <c r="T38" s="762"/>
      <c r="U38" s="739"/>
      <c r="V38" s="740"/>
      <c r="W38" s="740"/>
      <c r="X38" s="740"/>
      <c r="Y38" s="740"/>
      <c r="Z38" s="740"/>
      <c r="AA38" s="741"/>
      <c r="AB38" s="26"/>
    </row>
    <row r="39" spans="2:32" ht="12.6" customHeight="1" thickBot="1" x14ac:dyDescent="0.25"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</row>
    <row r="40" spans="2:32" ht="12.95" customHeight="1" x14ac:dyDescent="0.2">
      <c r="B40" s="815" t="s">
        <v>12</v>
      </c>
      <c r="C40" s="547"/>
      <c r="D40" s="547"/>
      <c r="E40" s="547"/>
      <c r="F40" s="547"/>
      <c r="G40" s="547"/>
      <c r="H40" s="547"/>
      <c r="I40" s="547"/>
      <c r="J40" s="547"/>
      <c r="K40" s="547"/>
      <c r="L40" s="547"/>
      <c r="M40" s="547"/>
      <c r="N40" s="547" t="s">
        <v>126</v>
      </c>
      <c r="O40" s="547"/>
      <c r="P40" s="547"/>
      <c r="Q40" s="547"/>
      <c r="R40" s="547"/>
      <c r="S40" s="547"/>
      <c r="T40" s="547"/>
      <c r="U40" s="547" t="s">
        <v>124</v>
      </c>
      <c r="V40" s="547"/>
      <c r="W40" s="547"/>
      <c r="X40" s="547"/>
      <c r="Y40" s="547"/>
      <c r="Z40" s="547"/>
      <c r="AA40" s="549"/>
      <c r="AB40" s="26"/>
    </row>
    <row r="41" spans="2:32" ht="12.95" customHeight="1" x14ac:dyDescent="0.2">
      <c r="B41" s="816"/>
      <c r="C41" s="548"/>
      <c r="D41" s="548"/>
      <c r="E41" s="548"/>
      <c r="F41" s="548"/>
      <c r="G41" s="548"/>
      <c r="H41" s="548"/>
      <c r="I41" s="548"/>
      <c r="J41" s="548"/>
      <c r="K41" s="548"/>
      <c r="L41" s="548"/>
      <c r="M41" s="548"/>
      <c r="N41" s="548"/>
      <c r="O41" s="548"/>
      <c r="P41" s="548"/>
      <c r="Q41" s="548"/>
      <c r="R41" s="548"/>
      <c r="S41" s="548"/>
      <c r="T41" s="548"/>
      <c r="U41" s="570"/>
      <c r="V41" s="570"/>
      <c r="W41" s="570"/>
      <c r="X41" s="570"/>
      <c r="Y41" s="570"/>
      <c r="Z41" s="570"/>
      <c r="AA41" s="742"/>
      <c r="AB41" s="26"/>
      <c r="AF41" s="25" t="s">
        <v>82</v>
      </c>
    </row>
    <row r="42" spans="2:32" ht="3.95" customHeight="1" x14ac:dyDescent="0.2">
      <c r="B42" s="817" t="str">
        <f>'Dados de Entrada'!C15</f>
        <v>MADEIRA</v>
      </c>
      <c r="C42" s="734"/>
      <c r="D42" s="734"/>
      <c r="E42" s="734"/>
      <c r="F42" s="734"/>
      <c r="G42" s="734"/>
      <c r="H42" s="734"/>
      <c r="I42" s="734"/>
      <c r="J42" s="734"/>
      <c r="K42" s="734"/>
      <c r="L42" s="734"/>
      <c r="M42" s="818"/>
      <c r="N42" s="678" t="s">
        <v>112</v>
      </c>
      <c r="O42" s="668"/>
      <c r="P42" s="747" t="s">
        <v>127</v>
      </c>
      <c r="Q42" s="748"/>
      <c r="R42" s="748"/>
      <c r="S42" s="748"/>
      <c r="T42" s="749"/>
      <c r="U42" s="733">
        <v>0</v>
      </c>
      <c r="V42" s="734"/>
      <c r="W42" s="734"/>
      <c r="X42" s="734" t="s">
        <v>125</v>
      </c>
      <c r="Y42" s="734"/>
      <c r="Z42" s="734"/>
      <c r="AA42" s="735"/>
      <c r="AB42" s="26"/>
    </row>
    <row r="43" spans="2:32" ht="12.6" customHeight="1" x14ac:dyDescent="0.2">
      <c r="B43" s="819"/>
      <c r="C43" s="737"/>
      <c r="D43" s="737"/>
      <c r="E43" s="737"/>
      <c r="F43" s="737"/>
      <c r="G43" s="737"/>
      <c r="H43" s="737"/>
      <c r="I43" s="737"/>
      <c r="J43" s="737"/>
      <c r="K43" s="737"/>
      <c r="L43" s="737"/>
      <c r="M43" s="820"/>
      <c r="N43" s="689"/>
      <c r="O43" s="682"/>
      <c r="P43" s="823"/>
      <c r="Q43" s="824"/>
      <c r="R43" s="824"/>
      <c r="S43" s="824"/>
      <c r="T43" s="825"/>
      <c r="U43" s="736"/>
      <c r="V43" s="737"/>
      <c r="W43" s="737"/>
      <c r="X43" s="737"/>
      <c r="Y43" s="737"/>
      <c r="Z43" s="737"/>
      <c r="AA43" s="738"/>
      <c r="AB43" s="26"/>
    </row>
    <row r="44" spans="2:32" ht="3.95" customHeight="1" x14ac:dyDescent="0.2">
      <c r="B44" s="819"/>
      <c r="C44" s="737"/>
      <c r="D44" s="737"/>
      <c r="E44" s="737"/>
      <c r="F44" s="737"/>
      <c r="G44" s="737"/>
      <c r="H44" s="737"/>
      <c r="I44" s="737"/>
      <c r="J44" s="737"/>
      <c r="K44" s="737"/>
      <c r="L44" s="737"/>
      <c r="M44" s="820"/>
      <c r="N44" s="733"/>
      <c r="O44" s="818"/>
      <c r="P44" s="747" t="s">
        <v>128</v>
      </c>
      <c r="Q44" s="748"/>
      <c r="R44" s="748"/>
      <c r="S44" s="748"/>
      <c r="T44" s="749"/>
      <c r="U44" s="736"/>
      <c r="V44" s="737"/>
      <c r="W44" s="737"/>
      <c r="X44" s="737"/>
      <c r="Y44" s="737"/>
      <c r="Z44" s="737"/>
      <c r="AA44" s="738"/>
      <c r="AB44" s="26"/>
    </row>
    <row r="45" spans="2:32" ht="12.6" customHeight="1" thickBot="1" x14ac:dyDescent="0.25">
      <c r="B45" s="821"/>
      <c r="C45" s="740"/>
      <c r="D45" s="740"/>
      <c r="E45" s="740"/>
      <c r="F45" s="740"/>
      <c r="G45" s="740"/>
      <c r="H45" s="740"/>
      <c r="I45" s="740"/>
      <c r="J45" s="740"/>
      <c r="K45" s="740"/>
      <c r="L45" s="740"/>
      <c r="M45" s="822"/>
      <c r="N45" s="739"/>
      <c r="O45" s="822"/>
      <c r="P45" s="750"/>
      <c r="Q45" s="751"/>
      <c r="R45" s="751"/>
      <c r="S45" s="751"/>
      <c r="T45" s="752"/>
      <c r="U45" s="739"/>
      <c r="V45" s="740"/>
      <c r="W45" s="740"/>
      <c r="X45" s="740"/>
      <c r="Y45" s="740"/>
      <c r="Z45" s="740"/>
      <c r="AA45" s="741"/>
      <c r="AB45" s="26"/>
    </row>
    <row r="46" spans="2:32" ht="12.6" customHeight="1" x14ac:dyDescent="0.2"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8"/>
      <c r="Q46" s="48"/>
      <c r="R46" s="48"/>
      <c r="S46" s="48"/>
      <c r="T46" s="48"/>
      <c r="U46" s="47"/>
      <c r="V46" s="47"/>
      <c r="W46" s="47"/>
      <c r="X46" s="47"/>
      <c r="Y46" s="47"/>
      <c r="Z46" s="47"/>
      <c r="AA46" s="47"/>
      <c r="AB46" s="26"/>
    </row>
    <row r="47" spans="2:32" ht="12.95" customHeight="1" x14ac:dyDescent="0.25">
      <c r="B47" s="59" t="s">
        <v>132</v>
      </c>
      <c r="C47" s="26"/>
      <c r="D47" s="26"/>
      <c r="E47" s="26"/>
      <c r="F47" s="26"/>
      <c r="G47" s="26"/>
      <c r="H47" s="26"/>
      <c r="I47" s="26"/>
      <c r="J47" s="26"/>
      <c r="K47" s="26"/>
      <c r="L47" s="34"/>
      <c r="M47" s="34"/>
      <c r="N47" s="34"/>
      <c r="O47" s="34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</row>
    <row r="48" spans="2:32" ht="12.95" customHeight="1" x14ac:dyDescent="0.2">
      <c r="B48" s="743" t="s">
        <v>137</v>
      </c>
      <c r="C48" s="743"/>
      <c r="D48" s="743"/>
      <c r="E48" s="743"/>
      <c r="F48" s="743"/>
      <c r="G48" s="743"/>
      <c r="H48" s="753" t="str">
        <f>'Dados de Entrada'!C7</f>
        <v>BJ</v>
      </c>
      <c r="I48" s="753"/>
      <c r="J48" s="753"/>
      <c r="K48" s="753"/>
      <c r="L48" s="753"/>
      <c r="M48" s="753"/>
      <c r="N48" s="753"/>
      <c r="O48" s="753"/>
      <c r="P48" s="753"/>
      <c r="Q48" s="753"/>
      <c r="R48" s="61" t="s">
        <v>135</v>
      </c>
      <c r="T48" s="26"/>
      <c r="U48" s="26"/>
      <c r="V48" s="26"/>
      <c r="W48" s="26"/>
      <c r="X48" s="746" t="str">
        <f>'Dados de Entrada'!C54</f>
        <v>EMISSÃO</v>
      </c>
      <c r="Y48" s="746"/>
      <c r="Z48" s="746"/>
      <c r="AA48" s="746"/>
      <c r="AB48" s="26"/>
    </row>
    <row r="49" spans="2:34" ht="12.95" customHeight="1" x14ac:dyDescent="0.2">
      <c r="B49" s="743" t="s">
        <v>136</v>
      </c>
      <c r="C49" s="743"/>
      <c r="D49" s="743"/>
      <c r="E49" s="743"/>
      <c r="F49" s="743"/>
      <c r="G49" s="743"/>
      <c r="H49" s="743"/>
      <c r="I49" s="743"/>
      <c r="J49" s="743"/>
      <c r="K49" s="743"/>
      <c r="L49" s="743"/>
      <c r="M49" s="743"/>
      <c r="N49" s="743"/>
      <c r="O49" s="743"/>
      <c r="P49" s="743"/>
      <c r="Q49" s="743"/>
      <c r="R49" s="743"/>
      <c r="S49" s="743"/>
      <c r="T49" s="743"/>
      <c r="U49" s="743"/>
      <c r="V49" s="743"/>
      <c r="W49" s="743"/>
      <c r="X49" s="743"/>
      <c r="Y49" s="743"/>
      <c r="Z49" s="743"/>
      <c r="AA49" s="743"/>
      <c r="AB49" s="26"/>
    </row>
    <row r="50" spans="2:34" ht="12.95" customHeight="1" x14ac:dyDescent="0.2">
      <c r="B50" s="834" t="s">
        <v>138</v>
      </c>
      <c r="C50" s="834"/>
      <c r="D50" s="834"/>
      <c r="E50" s="834"/>
      <c r="F50" s="834"/>
      <c r="G50" s="834"/>
      <c r="H50" s="834"/>
      <c r="I50" s="834"/>
      <c r="J50" s="834"/>
      <c r="K50" s="834"/>
      <c r="L50" s="834"/>
      <c r="M50" s="834"/>
      <c r="N50" s="834"/>
      <c r="O50" s="834"/>
      <c r="P50" s="834"/>
      <c r="Q50" s="834"/>
      <c r="R50" s="834"/>
      <c r="S50" s="834"/>
      <c r="T50" s="834"/>
      <c r="U50" s="812"/>
      <c r="V50" s="812"/>
      <c r="W50" s="812" t="s">
        <v>127</v>
      </c>
      <c r="X50" s="812"/>
      <c r="Y50" s="58"/>
      <c r="Z50" s="58"/>
      <c r="AA50" s="58"/>
      <c r="AB50" s="26"/>
    </row>
    <row r="51" spans="2:34" ht="12.95" customHeight="1" x14ac:dyDescent="0.2">
      <c r="B51" s="834"/>
      <c r="C51" s="834"/>
      <c r="D51" s="834"/>
      <c r="E51" s="834"/>
      <c r="F51" s="834"/>
      <c r="G51" s="834"/>
      <c r="H51" s="834"/>
      <c r="I51" s="834"/>
      <c r="J51" s="834"/>
      <c r="K51" s="834"/>
      <c r="L51" s="834"/>
      <c r="M51" s="834"/>
      <c r="N51" s="834"/>
      <c r="O51" s="834"/>
      <c r="P51" s="834"/>
      <c r="Q51" s="834"/>
      <c r="R51" s="834"/>
      <c r="S51" s="834"/>
      <c r="T51" s="834"/>
      <c r="U51" s="835" t="s">
        <v>112</v>
      </c>
      <c r="V51" s="835"/>
      <c r="W51" s="812" t="s">
        <v>128</v>
      </c>
      <c r="X51" s="812"/>
      <c r="Y51" s="58"/>
      <c r="Z51" s="58"/>
      <c r="AA51" s="58"/>
      <c r="AB51" s="26"/>
    </row>
    <row r="52" spans="2:34" ht="12.95" customHeight="1" x14ac:dyDescent="0.25">
      <c r="B52" s="744" t="s">
        <v>139</v>
      </c>
      <c r="C52" s="744"/>
      <c r="D52" s="744"/>
      <c r="E52" s="744"/>
      <c r="F52" s="744"/>
      <c r="G52" s="744"/>
      <c r="H52" s="744"/>
      <c r="I52" s="744"/>
      <c r="J52" s="744"/>
      <c r="K52" s="744"/>
      <c r="L52" s="744"/>
      <c r="M52" s="744"/>
      <c r="N52" s="744"/>
      <c r="O52" s="744"/>
      <c r="P52" s="744"/>
      <c r="Q52" s="744"/>
      <c r="R52" s="744"/>
      <c r="S52" s="744"/>
      <c r="T52" s="744"/>
      <c r="U52" s="744"/>
      <c r="V52" s="744"/>
      <c r="W52" s="744"/>
      <c r="X52" s="744"/>
      <c r="Y52" s="60"/>
      <c r="Z52" s="60"/>
      <c r="AA52" s="35"/>
      <c r="AB52" s="26"/>
      <c r="AH52" s="36"/>
    </row>
    <row r="53" spans="2:34" ht="5.0999999999999996" customHeight="1" x14ac:dyDescent="0.25">
      <c r="B53" s="35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35"/>
      <c r="AB53" s="26"/>
      <c r="AH53" s="36"/>
    </row>
    <row r="54" spans="2:34" ht="12.6" customHeight="1" x14ac:dyDescent="0.2">
      <c r="B54" s="745" t="s">
        <v>140</v>
      </c>
      <c r="C54" s="745"/>
      <c r="D54" s="745"/>
      <c r="E54" s="745"/>
      <c r="F54" s="745"/>
      <c r="G54" s="745"/>
      <c r="H54" s="745"/>
      <c r="I54" s="745"/>
      <c r="J54" s="745"/>
      <c r="K54" s="745"/>
      <c r="L54" s="745"/>
      <c r="M54" s="745"/>
      <c r="N54" s="745"/>
      <c r="O54" s="745"/>
      <c r="P54" s="745"/>
      <c r="Q54" s="745"/>
      <c r="R54" s="745"/>
      <c r="S54" s="745"/>
      <c r="T54" s="745"/>
      <c r="U54" s="745"/>
      <c r="V54" s="745"/>
      <c r="W54" s="745"/>
      <c r="X54" s="745"/>
      <c r="Y54" s="35"/>
      <c r="Z54" s="35"/>
      <c r="AA54" s="35"/>
      <c r="AB54" s="26"/>
    </row>
    <row r="55" spans="2:34" ht="12.6" customHeight="1" x14ac:dyDescent="0.2"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26"/>
    </row>
    <row r="56" spans="2:34" ht="12.6" customHeight="1" x14ac:dyDescent="0.25">
      <c r="B56" s="26"/>
      <c r="C56" s="26"/>
      <c r="D56" s="26"/>
      <c r="E56" s="26"/>
      <c r="F56" s="26"/>
      <c r="G56" s="26"/>
      <c r="H56" s="558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Y56" s="26"/>
      <c r="Z56" s="26"/>
      <c r="AA56" s="26"/>
      <c r="AB56" s="26"/>
    </row>
    <row r="57" spans="2:34" ht="12.6" customHeight="1" x14ac:dyDescent="0.25">
      <c r="B57" s="488">
        <f>'Dados de Entrada'!C53</f>
        <v>46062</v>
      </c>
      <c r="C57" s="488"/>
      <c r="D57" s="488"/>
      <c r="E57" s="488"/>
      <c r="F57" s="488"/>
      <c r="G57" s="488"/>
      <c r="H57" s="488"/>
      <c r="I57" s="488"/>
      <c r="J57" s="488"/>
      <c r="K57" s="488"/>
      <c r="L57" s="488"/>
      <c r="M57" s="488"/>
      <c r="N57" s="488"/>
      <c r="O57" s="488"/>
      <c r="P57" s="488"/>
      <c r="Q57" s="488"/>
      <c r="R57" s="488"/>
      <c r="S57" s="488"/>
      <c r="T57" s="488"/>
      <c r="U57" s="488"/>
      <c r="V57" s="488"/>
      <c r="W57" s="488"/>
      <c r="X57" s="488"/>
      <c r="Y57" s="488"/>
      <c r="Z57" s="488"/>
      <c r="AA57" s="488"/>
    </row>
    <row r="58" spans="2:34" ht="12.6" customHeight="1" thickBot="1" x14ac:dyDescent="0.25"/>
    <row r="59" spans="2:34" ht="12.6" customHeight="1" x14ac:dyDescent="0.2">
      <c r="D59" s="135"/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7"/>
    </row>
    <row r="60" spans="2:34" ht="12.6" customHeight="1" x14ac:dyDescent="0.2">
      <c r="D60" s="78"/>
      <c r="Y60" s="79"/>
    </row>
    <row r="61" spans="2:34" ht="12.6" customHeight="1" x14ac:dyDescent="0.2">
      <c r="D61" s="78"/>
      <c r="Y61" s="79"/>
    </row>
    <row r="62" spans="2:34" ht="12.6" customHeight="1" x14ac:dyDescent="0.2">
      <c r="D62" s="78"/>
      <c r="Y62" s="79"/>
    </row>
    <row r="63" spans="2:34" ht="12.6" customHeight="1" x14ac:dyDescent="0.2">
      <c r="B63" s="62"/>
      <c r="C63" s="62"/>
      <c r="D63" s="138"/>
      <c r="E63" s="62"/>
      <c r="F63" s="62"/>
      <c r="G63" s="62"/>
      <c r="H63" s="62"/>
      <c r="I63" s="62"/>
      <c r="J63" s="582"/>
      <c r="K63" s="582"/>
      <c r="L63" s="582"/>
      <c r="M63" s="582"/>
      <c r="N63" s="582"/>
      <c r="O63" s="582"/>
      <c r="P63" s="582"/>
      <c r="Q63" s="582"/>
      <c r="R63" s="582"/>
      <c r="S63" s="582"/>
      <c r="T63" s="62"/>
      <c r="U63" s="62"/>
      <c r="V63" s="62"/>
      <c r="W63" s="62"/>
      <c r="X63" s="62"/>
      <c r="Y63" s="139"/>
      <c r="Z63" s="62"/>
      <c r="AA63" s="62"/>
    </row>
    <row r="64" spans="2:34" ht="15" customHeight="1" x14ac:dyDescent="0.35">
      <c r="D64" s="78"/>
      <c r="K64" s="583" t="s">
        <v>141</v>
      </c>
      <c r="L64" s="583"/>
      <c r="M64" s="583"/>
      <c r="N64" s="583"/>
      <c r="O64" s="583"/>
      <c r="P64" s="583"/>
      <c r="Q64" s="583"/>
      <c r="R64" s="583"/>
      <c r="S64" s="583"/>
      <c r="T64" s="140"/>
      <c r="U64" s="140"/>
      <c r="Y64" s="79"/>
    </row>
    <row r="65" spans="1:67" ht="12.6" customHeight="1" x14ac:dyDescent="0.35">
      <c r="D65" s="78"/>
      <c r="J65" s="140"/>
      <c r="K65" s="584" t="s">
        <v>142</v>
      </c>
      <c r="L65" s="584"/>
      <c r="M65" s="584"/>
      <c r="N65" s="584"/>
      <c r="O65" s="584"/>
      <c r="P65" s="584"/>
      <c r="Q65" s="584"/>
      <c r="R65" s="584"/>
      <c r="S65" s="584"/>
      <c r="T65" s="140"/>
      <c r="U65" s="140"/>
      <c r="V65" s="140"/>
      <c r="Y65" s="79"/>
    </row>
    <row r="66" spans="1:67" ht="12.6" customHeight="1" x14ac:dyDescent="0.2">
      <c r="D66" s="78"/>
      <c r="K66" s="584" t="s">
        <v>143</v>
      </c>
      <c r="L66" s="584"/>
      <c r="M66" s="584"/>
      <c r="N66" s="584"/>
      <c r="O66" s="584"/>
      <c r="P66" s="584"/>
      <c r="Q66" s="584"/>
      <c r="R66" s="584"/>
      <c r="S66" s="584"/>
      <c r="Y66" s="79"/>
    </row>
    <row r="67" spans="1:67" ht="12.6" customHeight="1" thickBot="1" x14ac:dyDescent="0.25">
      <c r="D67" s="80"/>
      <c r="E67" s="81"/>
      <c r="F67" s="81"/>
      <c r="G67" s="81"/>
      <c r="H67" s="81"/>
      <c r="I67" s="81"/>
      <c r="J67" s="585"/>
      <c r="K67" s="585"/>
      <c r="L67" s="585"/>
      <c r="M67" s="585"/>
      <c r="N67" s="585"/>
      <c r="O67" s="585"/>
      <c r="P67" s="585"/>
      <c r="Q67" s="81"/>
      <c r="R67" s="585"/>
      <c r="S67" s="585"/>
      <c r="T67" s="585"/>
      <c r="U67" s="585"/>
      <c r="V67" s="585"/>
      <c r="W67" s="585"/>
      <c r="X67" s="81"/>
      <c r="Y67" s="82"/>
    </row>
    <row r="68" spans="1:67" ht="6" customHeight="1" x14ac:dyDescent="0.2"/>
    <row r="69" spans="1:67" ht="8.25" customHeight="1" x14ac:dyDescent="0.2"/>
    <row r="70" spans="1:67" ht="18" customHeight="1" x14ac:dyDescent="0.2">
      <c r="B70" s="704" t="s">
        <v>83</v>
      </c>
      <c r="C70" s="704"/>
      <c r="D70" s="704"/>
      <c r="E70" s="704"/>
      <c r="F70" s="704"/>
      <c r="G70" s="704"/>
      <c r="H70" s="704"/>
      <c r="I70" s="704"/>
      <c r="J70" s="704"/>
      <c r="K70" s="704"/>
      <c r="L70" s="704"/>
      <c r="M70" s="704"/>
      <c r="N70" s="704"/>
      <c r="O70" s="704"/>
      <c r="P70" s="704"/>
      <c r="Q70" s="704"/>
      <c r="R70" s="704"/>
      <c r="S70" s="704"/>
      <c r="T70" s="704"/>
      <c r="U70" s="704"/>
      <c r="V70" s="704"/>
      <c r="W70" s="704"/>
      <c r="X70" s="704"/>
      <c r="Y70" s="704"/>
      <c r="Z70" s="704"/>
      <c r="AA70" s="704"/>
    </row>
    <row r="71" spans="1:67" ht="25.5" customHeight="1" x14ac:dyDescent="0.2">
      <c r="B71" s="844" t="str">
        <f>"Certifica-se que a embarcação "&amp;'Dados de Entrada'!C7&amp;" Foi objeto das vistorias a seguir estabelecidas, com resultado satisfatório, nos setores e datas indicadas, respectivamente."</f>
        <v>Certifica-se que a embarcação BJ Foi objeto das vistorias a seguir estabelecidas, com resultado satisfatório, nos setores e datas indicadas, respectivamente.</v>
      </c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4"/>
      <c r="Q71" s="844"/>
      <c r="R71" s="844"/>
      <c r="S71" s="844"/>
      <c r="T71" s="844"/>
      <c r="U71" s="844"/>
      <c r="V71" s="844"/>
      <c r="W71" s="844"/>
      <c r="X71" s="844"/>
      <c r="Y71" s="844"/>
      <c r="Z71" s="844"/>
      <c r="AA71" s="844"/>
    </row>
    <row r="72" spans="1:67" ht="32.25" customHeight="1" x14ac:dyDescent="0.2">
      <c r="B72" s="844"/>
      <c r="C72" s="844"/>
      <c r="D72" s="844"/>
      <c r="E72" s="844"/>
      <c r="F72" s="844"/>
      <c r="G72" s="844"/>
      <c r="H72" s="844"/>
      <c r="I72" s="844"/>
      <c r="J72" s="844"/>
      <c r="K72" s="844"/>
      <c r="L72" s="844"/>
      <c r="M72" s="844"/>
      <c r="N72" s="844"/>
      <c r="O72" s="844"/>
      <c r="P72" s="844"/>
      <c r="Q72" s="844"/>
      <c r="R72" s="844"/>
      <c r="S72" s="844"/>
      <c r="T72" s="844"/>
      <c r="U72" s="844"/>
      <c r="V72" s="844"/>
      <c r="W72" s="844"/>
      <c r="X72" s="844"/>
      <c r="Y72" s="844"/>
      <c r="Z72" s="844"/>
      <c r="AA72" s="844"/>
    </row>
    <row r="73" spans="1:67" ht="32.25" customHeight="1" x14ac:dyDescent="0.2">
      <c r="B73" s="376"/>
      <c r="C73" s="376"/>
      <c r="D73" s="376"/>
      <c r="E73" s="376"/>
      <c r="F73" s="376"/>
      <c r="G73" s="376"/>
      <c r="H73" s="376"/>
      <c r="I73" s="376"/>
      <c r="J73" s="376"/>
      <c r="K73" s="376"/>
      <c r="L73" s="376"/>
      <c r="M73" s="376"/>
      <c r="N73" s="376"/>
      <c r="O73" s="376"/>
      <c r="P73" s="376"/>
      <c r="Q73" s="376"/>
      <c r="R73" s="376"/>
      <c r="S73" s="376"/>
      <c r="T73" s="376"/>
      <c r="U73" s="376"/>
      <c r="V73" s="376"/>
      <c r="W73" s="376"/>
      <c r="X73" s="376"/>
      <c r="Y73" s="376"/>
      <c r="Z73" s="376"/>
      <c r="AA73" s="376"/>
    </row>
    <row r="74" spans="1:67" ht="32.25" customHeight="1" x14ac:dyDescent="0.2">
      <c r="B74" s="813" t="s">
        <v>148</v>
      </c>
      <c r="C74" s="813"/>
      <c r="D74" s="813"/>
      <c r="E74" s="813"/>
      <c r="F74" s="813"/>
      <c r="G74" s="813"/>
      <c r="H74" s="813" t="s">
        <v>149</v>
      </c>
      <c r="I74" s="813"/>
      <c r="J74" s="813"/>
      <c r="K74" s="813"/>
      <c r="L74" s="813" t="s">
        <v>84</v>
      </c>
      <c r="M74" s="813"/>
      <c r="N74" s="813"/>
      <c r="O74" s="813"/>
      <c r="P74" s="813"/>
      <c r="Q74" s="591" t="s">
        <v>150</v>
      </c>
      <c r="R74" s="591"/>
      <c r="S74" s="591"/>
      <c r="T74" s="591"/>
      <c r="U74" s="591"/>
      <c r="V74" s="813" t="s">
        <v>151</v>
      </c>
      <c r="W74" s="813"/>
      <c r="X74" s="813"/>
      <c r="Y74" s="813"/>
      <c r="Z74" s="813"/>
      <c r="AA74" s="813"/>
      <c r="AD74" s="63"/>
    </row>
    <row r="75" spans="1:67" ht="54.75" customHeight="1" x14ac:dyDescent="0.2">
      <c r="B75" s="591" t="s">
        <v>144</v>
      </c>
      <c r="C75" s="591"/>
      <c r="D75" s="591"/>
      <c r="E75" s="591"/>
      <c r="F75" s="591"/>
      <c r="G75" s="591"/>
      <c r="H75" s="732">
        <f>DATE(YEAR('Dados de Entrada'!$C$56)+1+ROW(A1)-1,MONTH('Dados de Entrada'!$C$56)-3,DAY('Dados de Entrada'!$C$56))</f>
        <v>46230</v>
      </c>
      <c r="I75" s="732"/>
      <c r="J75" s="732"/>
      <c r="K75" s="732"/>
      <c r="L75" s="732">
        <f>DATE(YEAR('Dados de Entrada'!$C$56)+1+ROW(A1)-1,MONTH('Dados de Entrada'!$C$56)+3,DAY('Dados de Entrada'!$C$56))</f>
        <v>46414</v>
      </c>
      <c r="M75" s="732"/>
      <c r="N75" s="732"/>
      <c r="O75" s="732"/>
      <c r="P75" s="732"/>
      <c r="Q75" s="591"/>
      <c r="R75" s="591"/>
      <c r="S75" s="591"/>
      <c r="T75" s="591"/>
      <c r="U75" s="591"/>
      <c r="V75" s="726"/>
      <c r="W75" s="727"/>
      <c r="X75" s="727"/>
      <c r="Y75" s="727"/>
      <c r="Z75" s="727"/>
      <c r="AA75" s="728"/>
      <c r="AD75" s="63"/>
    </row>
    <row r="76" spans="1:67" ht="49.5" customHeight="1" x14ac:dyDescent="0.2">
      <c r="A76" s="375"/>
      <c r="B76" s="591" t="s">
        <v>145</v>
      </c>
      <c r="C76" s="591"/>
      <c r="D76" s="591"/>
      <c r="E76" s="591"/>
      <c r="F76" s="591"/>
      <c r="G76" s="591"/>
      <c r="H76" s="732">
        <f>DATE(YEAR('Dados de Entrada'!$C$56)+1+ROW(A2)-1,MONTH('Dados de Entrada'!$C$56)-3,DAY('Dados de Entrada'!$C$56))</f>
        <v>46595</v>
      </c>
      <c r="I76" s="732"/>
      <c r="J76" s="732"/>
      <c r="K76" s="732"/>
      <c r="L76" s="732">
        <f>DATE(YEAR('Dados de Entrada'!$C$56)+1+ROW(A2)-1,MONTH('Dados de Entrada'!$C$56)+3,DAY('Dados de Entrada'!$C$56))</f>
        <v>46779</v>
      </c>
      <c r="M76" s="732"/>
      <c r="N76" s="732"/>
      <c r="O76" s="732"/>
      <c r="P76" s="732"/>
      <c r="Q76" s="591"/>
      <c r="R76" s="591"/>
      <c r="S76" s="591"/>
      <c r="T76" s="591"/>
      <c r="U76" s="591"/>
      <c r="V76" s="729"/>
      <c r="W76" s="730"/>
      <c r="X76" s="730"/>
      <c r="Y76" s="730"/>
      <c r="Z76" s="730"/>
      <c r="AA76" s="731"/>
      <c r="AB76" s="375"/>
      <c r="AF76" s="41"/>
      <c r="AG76" s="41"/>
      <c r="AH76" s="41"/>
      <c r="AI76" s="41"/>
      <c r="AJ76" s="41"/>
      <c r="AK76" s="41"/>
      <c r="AL76" s="41"/>
      <c r="AM76" s="41"/>
      <c r="AN76" s="41"/>
      <c r="AO76" s="42"/>
      <c r="AP76" s="42"/>
      <c r="AQ76" s="42"/>
      <c r="AR76" s="42"/>
      <c r="AS76" s="42"/>
      <c r="AT76" s="42"/>
      <c r="AU76" s="42"/>
      <c r="AV76" s="42"/>
      <c r="AW76" s="42"/>
    </row>
    <row r="77" spans="1:67" ht="48.75" customHeight="1" x14ac:dyDescent="0.2">
      <c r="A77" s="375"/>
      <c r="B77" s="591" t="s">
        <v>146</v>
      </c>
      <c r="C77" s="591"/>
      <c r="D77" s="591"/>
      <c r="E77" s="591"/>
      <c r="F77" s="591"/>
      <c r="G77" s="591"/>
      <c r="H77" s="732">
        <f>DATE(YEAR('Dados de Entrada'!$C$56)+1+ROW(A3)-1,MONTH('Dados de Entrada'!$C$56)-3,DAY('Dados de Entrada'!$C$56))</f>
        <v>46961</v>
      </c>
      <c r="I77" s="732"/>
      <c r="J77" s="732"/>
      <c r="K77" s="732"/>
      <c r="L77" s="732">
        <f>DATE(YEAR('Dados de Entrada'!$C$56)+1+ROW(A3)-1,MONTH('Dados de Entrada'!$C$56)+3,DAY('Dados de Entrada'!$C$56))</f>
        <v>47145</v>
      </c>
      <c r="M77" s="732"/>
      <c r="N77" s="732"/>
      <c r="O77" s="732"/>
      <c r="P77" s="732"/>
      <c r="Q77" s="591"/>
      <c r="R77" s="591"/>
      <c r="S77" s="591"/>
      <c r="T77" s="591"/>
      <c r="U77" s="591"/>
      <c r="V77" s="729"/>
      <c r="W77" s="730"/>
      <c r="X77" s="730"/>
      <c r="Y77" s="730"/>
      <c r="Z77" s="730"/>
      <c r="AA77" s="731"/>
      <c r="AB77" s="375"/>
    </row>
    <row r="78" spans="1:67" ht="36" customHeight="1" x14ac:dyDescent="0.2">
      <c r="A78" s="375"/>
      <c r="B78" s="591" t="s">
        <v>147</v>
      </c>
      <c r="C78" s="591"/>
      <c r="D78" s="591"/>
      <c r="E78" s="591"/>
      <c r="F78" s="591"/>
      <c r="G78" s="591"/>
      <c r="H78" s="732">
        <f>DATE(YEAR('Dados de Entrada'!$C$56)+1+ROW(A4)-1,MONTH('Dados de Entrada'!$C$56)-3,DAY('Dados de Entrada'!$C$56))</f>
        <v>47326</v>
      </c>
      <c r="I78" s="732"/>
      <c r="J78" s="732"/>
      <c r="K78" s="732"/>
      <c r="L78" s="732">
        <f>DATE(YEAR('Dados de Entrada'!$C$56)+1+ROW(A4)-1,MONTH('Dados de Entrada'!$C$56)+3,DAY('Dados de Entrada'!$C$56))</f>
        <v>47510</v>
      </c>
      <c r="M78" s="732"/>
      <c r="N78" s="732"/>
      <c r="O78" s="732"/>
      <c r="P78" s="732"/>
      <c r="Q78" s="591"/>
      <c r="R78" s="591"/>
      <c r="S78" s="591"/>
      <c r="T78" s="591"/>
      <c r="U78" s="591"/>
      <c r="V78" s="591"/>
      <c r="W78" s="591"/>
      <c r="X78" s="591"/>
      <c r="Y78" s="591"/>
      <c r="Z78" s="591"/>
      <c r="AA78" s="591"/>
      <c r="AB78" s="375"/>
    </row>
    <row r="79" spans="1:67" ht="36" customHeight="1" x14ac:dyDescent="0.2">
      <c r="A79" s="27"/>
      <c r="B79" s="591" t="s">
        <v>573</v>
      </c>
      <c r="C79" s="591"/>
      <c r="D79" s="591"/>
      <c r="E79" s="591"/>
      <c r="F79" s="591"/>
      <c r="G79" s="591"/>
      <c r="H79" s="732">
        <f>DATE(YEAR('Dados de Entrada'!$C$56)+4,MONTH('Dados de Entrada'!$C$56),DAY('Dados de Entrada'!$C$56))</f>
        <v>47418</v>
      </c>
      <c r="I79" s="732"/>
      <c r="J79" s="732"/>
      <c r="K79" s="732"/>
      <c r="L79" s="732">
        <f>DATE(YEAR('Dados de Entrada'!$C$56)+5,MONTH('Dados de Entrada'!$C$56),DAY('Dados de Entrada'!$C$56))</f>
        <v>47783</v>
      </c>
      <c r="M79" s="732"/>
      <c r="N79" s="732"/>
      <c r="O79" s="732"/>
      <c r="P79" s="732"/>
      <c r="Q79" s="591"/>
      <c r="R79" s="591"/>
      <c r="S79" s="591"/>
      <c r="T79" s="591"/>
      <c r="U79" s="591"/>
      <c r="V79" s="591"/>
      <c r="W79" s="591"/>
      <c r="X79" s="591"/>
      <c r="Y79" s="591"/>
      <c r="Z79" s="591"/>
      <c r="AA79" s="591"/>
      <c r="AB79" s="27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6"/>
      <c r="BC79" s="46"/>
      <c r="BD79" s="46"/>
      <c r="BE79" s="46"/>
      <c r="BF79" s="46"/>
      <c r="BG79" s="46"/>
      <c r="BH79" s="46"/>
      <c r="BI79" s="46"/>
      <c r="BJ79" s="46"/>
      <c r="BK79" s="46"/>
      <c r="BL79" s="46"/>
      <c r="BM79" s="46"/>
      <c r="BN79" s="46"/>
      <c r="BO79" s="46"/>
    </row>
    <row r="80" spans="1:67" ht="44.25" customHeight="1" x14ac:dyDescent="0.2">
      <c r="B80" s="591" t="s">
        <v>574</v>
      </c>
      <c r="C80" s="591"/>
      <c r="D80" s="591"/>
      <c r="E80" s="591"/>
      <c r="F80" s="591"/>
      <c r="G80" s="591"/>
      <c r="H80" s="732">
        <f>DATE(YEAR('Dados de Entrada'!$C$56)+1+ROW(A6)-1,MONTH('Dados de Entrada'!$C$56)-3,DAY('Dados de Entrada'!$C$56))</f>
        <v>48056</v>
      </c>
      <c r="I80" s="732"/>
      <c r="J80" s="732"/>
      <c r="K80" s="732"/>
      <c r="L80" s="732">
        <f>DATE(YEAR('Dados de Entrada'!$C$56)+1+ROW(A6)-1,MONTH('Dados de Entrada'!$C$56)+3,DAY('Dados de Entrada'!$C$56))</f>
        <v>48240</v>
      </c>
      <c r="M80" s="732"/>
      <c r="N80" s="732"/>
      <c r="O80" s="732"/>
      <c r="P80" s="732"/>
      <c r="Q80" s="591"/>
      <c r="R80" s="591"/>
      <c r="S80" s="591"/>
      <c r="T80" s="591"/>
      <c r="U80" s="591"/>
      <c r="V80" s="591"/>
      <c r="W80" s="591"/>
      <c r="X80" s="591"/>
      <c r="Y80" s="591"/>
      <c r="Z80" s="591"/>
      <c r="AA80" s="591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46"/>
      <c r="BC80" s="46"/>
      <c r="BD80" s="46"/>
      <c r="BE80" s="46"/>
      <c r="BF80" s="46"/>
      <c r="BG80" s="46"/>
      <c r="BH80" s="46"/>
      <c r="BI80" s="46"/>
      <c r="BJ80" s="46"/>
      <c r="BK80" s="46"/>
      <c r="BL80" s="46"/>
      <c r="BM80" s="46"/>
      <c r="BN80" s="46"/>
      <c r="BO80" s="46"/>
    </row>
    <row r="81" spans="2:67" ht="24.75" customHeight="1" x14ac:dyDescent="0.2">
      <c r="B81" s="591" t="s">
        <v>575</v>
      </c>
      <c r="C81" s="591"/>
      <c r="D81" s="591"/>
      <c r="E81" s="591"/>
      <c r="F81" s="591"/>
      <c r="G81" s="591"/>
      <c r="H81" s="732">
        <f>DATE(YEAR('Dados de Entrada'!$C$56)+1+ROW(A7)-1,MONTH('Dados de Entrada'!$C$56)-3,DAY('Dados de Entrada'!$C$56))</f>
        <v>48422</v>
      </c>
      <c r="I81" s="732"/>
      <c r="J81" s="732"/>
      <c r="K81" s="732"/>
      <c r="L81" s="732">
        <f>DATE(YEAR('Dados de Entrada'!$C$56)+1+ROW(A7)-1,MONTH('Dados de Entrada'!$C$56)+3,DAY('Dados de Entrada'!$C$56))</f>
        <v>48606</v>
      </c>
      <c r="M81" s="732"/>
      <c r="N81" s="732"/>
      <c r="O81" s="732"/>
      <c r="P81" s="732"/>
      <c r="Q81" s="591"/>
      <c r="R81" s="591"/>
      <c r="S81" s="591"/>
      <c r="T81" s="591"/>
      <c r="U81" s="591"/>
      <c r="V81" s="591"/>
      <c r="W81" s="591"/>
      <c r="X81" s="591"/>
      <c r="Y81" s="591"/>
      <c r="Z81" s="591"/>
      <c r="AA81" s="591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46"/>
      <c r="BC81" s="46"/>
      <c r="BD81" s="46"/>
      <c r="BE81" s="46"/>
      <c r="BF81" s="46"/>
      <c r="BG81" s="46"/>
      <c r="BH81" s="46"/>
      <c r="BI81" s="46"/>
      <c r="BJ81" s="46"/>
      <c r="BK81" s="46"/>
      <c r="BL81" s="46"/>
      <c r="BM81" s="46"/>
      <c r="BN81" s="46"/>
      <c r="BO81" s="46"/>
    </row>
    <row r="82" spans="2:67" ht="31.5" customHeight="1" x14ac:dyDescent="0.2">
      <c r="B82" s="591" t="s">
        <v>576</v>
      </c>
      <c r="C82" s="591"/>
      <c r="D82" s="591"/>
      <c r="E82" s="591"/>
      <c r="F82" s="591"/>
      <c r="G82" s="591"/>
      <c r="H82" s="732">
        <f>DATE(YEAR('Dados de Entrada'!$C$56)+1+ROW(A8)-1,MONTH('Dados de Entrada'!$C$56)-3,DAY('Dados de Entrada'!$C$56))</f>
        <v>48787</v>
      </c>
      <c r="I82" s="732"/>
      <c r="J82" s="732"/>
      <c r="K82" s="732"/>
      <c r="L82" s="732">
        <f>DATE(YEAR('Dados de Entrada'!$C$56)+1+ROW(A8)-1,MONTH('Dados de Entrada'!$C$56)+3,DAY('Dados de Entrada'!$C$56))</f>
        <v>48971</v>
      </c>
      <c r="M82" s="732"/>
      <c r="N82" s="732"/>
      <c r="O82" s="732"/>
      <c r="P82" s="732"/>
      <c r="Q82" s="591"/>
      <c r="R82" s="591"/>
      <c r="S82" s="591"/>
      <c r="T82" s="591"/>
      <c r="U82" s="591"/>
      <c r="V82" s="591"/>
      <c r="W82" s="591"/>
      <c r="X82" s="591"/>
      <c r="Y82" s="591"/>
      <c r="Z82" s="591"/>
      <c r="AA82" s="591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46"/>
      <c r="BJ82" s="46"/>
      <c r="BK82" s="46"/>
      <c r="BL82" s="46"/>
      <c r="BM82" s="46"/>
      <c r="BN82" s="46"/>
      <c r="BO82" s="46"/>
    </row>
    <row r="83" spans="2:67" ht="30.75" customHeight="1" x14ac:dyDescent="0.2">
      <c r="B83" s="591" t="s">
        <v>577</v>
      </c>
      <c r="C83" s="591"/>
      <c r="D83" s="591"/>
      <c r="E83" s="591"/>
      <c r="F83" s="591"/>
      <c r="G83" s="591"/>
      <c r="H83" s="732">
        <f>DATE(YEAR('Dados de Entrada'!$C$56)+1+ROW(A9)-1,MONTH('Dados de Entrada'!$C$56)-3,DAY('Dados de Entrada'!$C$56))</f>
        <v>49152</v>
      </c>
      <c r="I83" s="732"/>
      <c r="J83" s="732"/>
      <c r="K83" s="732"/>
      <c r="L83" s="732">
        <f>DATE(YEAR('Dados de Entrada'!$C$56)+1+ROW(A9)-1,MONTH('Dados de Entrada'!$C$56)+3,DAY('Dados de Entrada'!$C$56))</f>
        <v>49336</v>
      </c>
      <c r="M83" s="732"/>
      <c r="N83" s="732"/>
      <c r="O83" s="732"/>
      <c r="P83" s="732"/>
      <c r="Q83" s="591"/>
      <c r="R83" s="591"/>
      <c r="S83" s="591"/>
      <c r="T83" s="591"/>
      <c r="U83" s="591"/>
      <c r="V83" s="591"/>
      <c r="W83" s="591"/>
      <c r="X83" s="591"/>
      <c r="Y83" s="591"/>
      <c r="Z83" s="591"/>
      <c r="AA83" s="591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46"/>
      <c r="BE83" s="46"/>
      <c r="BF83" s="46"/>
      <c r="BG83" s="46"/>
      <c r="BH83" s="46"/>
      <c r="BI83" s="46"/>
      <c r="BJ83" s="46"/>
      <c r="BK83" s="46"/>
      <c r="BL83" s="46"/>
      <c r="BM83" s="46"/>
      <c r="BN83" s="46"/>
      <c r="BO83" s="46"/>
    </row>
    <row r="84" spans="2:67" ht="21" customHeight="1" x14ac:dyDescent="0.2">
      <c r="B84" s="65"/>
      <c r="C84" s="65"/>
      <c r="D84" s="65"/>
      <c r="E84" s="65"/>
      <c r="F84" s="65"/>
      <c r="G84" s="65"/>
      <c r="H84" s="75"/>
      <c r="I84" s="75"/>
      <c r="J84" s="75"/>
      <c r="K84" s="75"/>
      <c r="L84" s="341"/>
      <c r="M84" s="341"/>
      <c r="N84" s="341"/>
      <c r="O84" s="341"/>
      <c r="P84" s="341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46"/>
      <c r="BC84" s="46"/>
      <c r="BD84" s="46"/>
      <c r="BE84" s="46"/>
      <c r="BF84" s="46"/>
      <c r="BG84" s="46"/>
      <c r="BH84" s="46"/>
      <c r="BI84" s="46"/>
      <c r="BJ84" s="46"/>
      <c r="BK84" s="46"/>
      <c r="BL84" s="46"/>
      <c r="BM84" s="46"/>
      <c r="BN84" s="46"/>
      <c r="BO84" s="46"/>
    </row>
    <row r="85" spans="2:67" ht="21" customHeight="1" thickBot="1" x14ac:dyDescent="0.25"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</row>
    <row r="86" spans="2:67" ht="15" customHeight="1" x14ac:dyDescent="0.2">
      <c r="B86" s="555" t="s">
        <v>153</v>
      </c>
      <c r="C86" s="556"/>
      <c r="D86" s="556"/>
      <c r="E86" s="556"/>
      <c r="F86" s="556"/>
      <c r="G86" s="556"/>
      <c r="H86" s="556"/>
      <c r="I86" s="556"/>
      <c r="J86" s="556"/>
      <c r="K86" s="556"/>
      <c r="L86" s="556"/>
      <c r="M86" s="556"/>
      <c r="N86" s="556"/>
      <c r="O86" s="556"/>
      <c r="P86" s="556"/>
      <c r="Q86" s="556"/>
      <c r="R86" s="556"/>
      <c r="S86" s="556"/>
      <c r="T86" s="556"/>
      <c r="U86" s="556"/>
      <c r="V86" s="556"/>
      <c r="W86" s="556"/>
      <c r="X86" s="556"/>
      <c r="Y86" s="556"/>
      <c r="Z86" s="556"/>
      <c r="AA86" s="557"/>
    </row>
    <row r="87" spans="2:67" ht="15" customHeight="1" x14ac:dyDescent="0.2">
      <c r="B87" s="502" t="e">
        <f>"1. Este Certificado Condicional foi emitido com base no Relatório de Vistorias n.º "&amp;'Dados de Entrada'!#REF!&amp;'Dados de Entrada'!#REF!&amp;"/"&amp;'Dados de Entrada'!#REF!&amp;"."</f>
        <v>#REF!</v>
      </c>
      <c r="C87" s="503"/>
      <c r="D87" s="503"/>
      <c r="E87" s="503"/>
      <c r="F87" s="503"/>
      <c r="G87" s="503"/>
      <c r="H87" s="503"/>
      <c r="I87" s="503"/>
      <c r="J87" s="503"/>
      <c r="K87" s="503"/>
      <c r="L87" s="503"/>
      <c r="M87" s="503"/>
      <c r="N87" s="503"/>
      <c r="O87" s="503"/>
      <c r="P87" s="503"/>
      <c r="Q87" s="503"/>
      <c r="R87" s="503"/>
      <c r="S87" s="503"/>
      <c r="T87" s="503"/>
      <c r="U87" s="503"/>
      <c r="V87" s="503"/>
      <c r="W87" s="503"/>
      <c r="X87" s="503"/>
      <c r="Y87" s="503"/>
      <c r="Z87" s="503"/>
      <c r="AA87" s="504"/>
      <c r="AL87" s="373"/>
    </row>
    <row r="88" spans="2:67" ht="15" customHeight="1" x14ac:dyDescent="0.2">
      <c r="B88" s="502" t="str">
        <f>"2. Vistoria Flutuando para emissão do Certificado de Segurança da Navegação realizada em "&amp;'Dados de Entrada'!C46&amp;" em Belém/PA."</f>
        <v>2. Vistoria Flutuando para emissão do Certificado de Segurança da Navegação realizada em x em Belém/PA.</v>
      </c>
      <c r="C88" s="503"/>
      <c r="D88" s="503"/>
      <c r="E88" s="503"/>
      <c r="F88" s="503"/>
      <c r="G88" s="503"/>
      <c r="H88" s="503"/>
      <c r="I88" s="503"/>
      <c r="J88" s="503"/>
      <c r="K88" s="503"/>
      <c r="L88" s="503"/>
      <c r="M88" s="503"/>
      <c r="N88" s="503"/>
      <c r="O88" s="503"/>
      <c r="P88" s="503"/>
      <c r="Q88" s="503"/>
      <c r="R88" s="503"/>
      <c r="S88" s="503"/>
      <c r="T88" s="503"/>
      <c r="U88" s="503"/>
      <c r="V88" s="503"/>
      <c r="W88" s="503"/>
      <c r="X88" s="503"/>
      <c r="Y88" s="503"/>
      <c r="Z88" s="503"/>
      <c r="AA88" s="504"/>
    </row>
    <row r="89" spans="2:67" ht="15" customHeight="1" x14ac:dyDescent="0.2">
      <c r="B89" s="78"/>
      <c r="AA89" s="79"/>
    </row>
    <row r="90" spans="2:67" ht="15" customHeight="1" x14ac:dyDescent="0.2">
      <c r="B90" s="78"/>
      <c r="AA90" s="79"/>
      <c r="AG90" s="345"/>
    </row>
    <row r="91" spans="2:67" ht="15" customHeight="1" x14ac:dyDescent="0.2">
      <c r="B91" s="78"/>
      <c r="AA91" s="79"/>
    </row>
    <row r="92" spans="2:67" ht="15" customHeight="1" thickBot="1" x14ac:dyDescent="0.25">
      <c r="B92" s="80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2"/>
    </row>
    <row r="93" spans="2:67" ht="15" customHeight="1" thickBot="1" x14ac:dyDescent="0.25"/>
    <row r="94" spans="2:67" ht="15" customHeight="1" thickBot="1" x14ac:dyDescent="0.25">
      <c r="B94" s="845" t="s">
        <v>154</v>
      </c>
      <c r="C94" s="846"/>
      <c r="D94" s="846"/>
      <c r="E94" s="846"/>
      <c r="F94" s="846"/>
      <c r="G94" s="846"/>
      <c r="H94" s="846"/>
      <c r="I94" s="846"/>
      <c r="J94" s="846"/>
      <c r="K94" s="846"/>
      <c r="L94" s="846"/>
      <c r="M94" s="846"/>
      <c r="N94" s="846"/>
      <c r="O94" s="847">
        <f>'Dados de Entrada'!C45</f>
        <v>45957</v>
      </c>
      <c r="P94" s="847"/>
      <c r="Q94" s="847"/>
      <c r="R94" s="847"/>
      <c r="S94" s="847"/>
      <c r="T94" s="847"/>
      <c r="U94" s="847"/>
      <c r="V94" s="847"/>
      <c r="W94" s="847"/>
      <c r="X94" s="847"/>
      <c r="Y94" s="847"/>
      <c r="Z94" s="847"/>
      <c r="AA94" s="848"/>
    </row>
    <row r="95" spans="2:67" ht="5.0999999999999996" customHeight="1" thickBot="1" x14ac:dyDescent="0.25"/>
    <row r="96" spans="2:67" ht="15" customHeight="1" thickBot="1" x14ac:dyDescent="0.25">
      <c r="B96" s="845" t="s">
        <v>155</v>
      </c>
      <c r="C96" s="846"/>
      <c r="D96" s="846"/>
      <c r="E96" s="846"/>
      <c r="F96" s="846"/>
      <c r="G96" s="846"/>
      <c r="H96" s="846"/>
      <c r="I96" s="846"/>
      <c r="J96" s="846"/>
      <c r="K96" s="846"/>
      <c r="L96" s="846"/>
      <c r="M96" s="846"/>
      <c r="N96" s="846"/>
      <c r="O96" s="847">
        <f>'Dados de Entrada'!C55</f>
        <v>49609</v>
      </c>
      <c r="P96" s="847"/>
      <c r="Q96" s="847"/>
      <c r="R96" s="847"/>
      <c r="S96" s="847"/>
      <c r="T96" s="847"/>
      <c r="U96" s="847"/>
      <c r="V96" s="847"/>
      <c r="W96" s="847"/>
      <c r="X96" s="847"/>
      <c r="Y96" s="847"/>
      <c r="Z96" s="847"/>
      <c r="AA96" s="848"/>
    </row>
    <row r="97" spans="2:11" ht="15" customHeight="1" x14ac:dyDescent="0.2"/>
    <row r="98" spans="2:11" ht="15" customHeight="1" x14ac:dyDescent="0.2"/>
    <row r="99" spans="2:11" ht="15" customHeight="1" x14ac:dyDescent="0.2"/>
    <row r="100" spans="2:11" ht="15" customHeight="1" x14ac:dyDescent="0.2">
      <c r="B100" s="578" t="s">
        <v>156</v>
      </c>
      <c r="C100" s="579"/>
      <c r="D100" s="579"/>
      <c r="E100" s="579"/>
      <c r="F100" s="579"/>
      <c r="G100" s="579"/>
      <c r="H100" s="579"/>
      <c r="I100" s="579"/>
      <c r="J100" s="579"/>
      <c r="K100" s="580"/>
    </row>
    <row r="101" spans="2:11" ht="15" customHeight="1" x14ac:dyDescent="0.2"/>
    <row r="102" spans="2:11" ht="15" customHeight="1" x14ac:dyDescent="0.2"/>
    <row r="103" spans="2:11" ht="15" customHeight="1" x14ac:dyDescent="0.2"/>
    <row r="104" spans="2:11" ht="15" customHeight="1" x14ac:dyDescent="0.2"/>
    <row r="105" spans="2:11" ht="12.6" customHeight="1" x14ac:dyDescent="0.2"/>
    <row r="106" spans="2:11" ht="12.6" customHeight="1" x14ac:dyDescent="0.2"/>
    <row r="107" spans="2:11" ht="12.6" customHeight="1" x14ac:dyDescent="0.2"/>
    <row r="108" spans="2:11" ht="12.6" customHeight="1" x14ac:dyDescent="0.2"/>
    <row r="109" spans="2:11" ht="12.6" customHeight="1" x14ac:dyDescent="0.2"/>
    <row r="110" spans="2:11" ht="12.6" customHeight="1" x14ac:dyDescent="0.2"/>
    <row r="111" spans="2:11" ht="12.6" customHeight="1" x14ac:dyDescent="0.2"/>
    <row r="112" spans="2:11" ht="12.6" customHeight="1" x14ac:dyDescent="0.2"/>
    <row r="113" ht="12.6" customHeight="1" x14ac:dyDescent="0.2"/>
    <row r="114" ht="12.6" customHeight="1" x14ac:dyDescent="0.2"/>
    <row r="115" ht="12.6" customHeight="1" x14ac:dyDescent="0.2"/>
    <row r="116" ht="12.6" customHeight="1" x14ac:dyDescent="0.2"/>
    <row r="117" ht="12.6" customHeight="1" x14ac:dyDescent="0.2"/>
    <row r="118" ht="12.6" customHeight="1" x14ac:dyDescent="0.2"/>
    <row r="119" ht="12.6" customHeight="1" x14ac:dyDescent="0.2"/>
    <row r="120" ht="12.6" customHeight="1" x14ac:dyDescent="0.2"/>
    <row r="121" ht="12.6" customHeight="1" x14ac:dyDescent="0.2"/>
    <row r="122" ht="12.6" customHeight="1" x14ac:dyDescent="0.2"/>
    <row r="123" ht="12.6" customHeight="1" x14ac:dyDescent="0.2"/>
    <row r="124" ht="12.6" customHeight="1" x14ac:dyDescent="0.2"/>
    <row r="125" ht="12.6" customHeight="1" x14ac:dyDescent="0.2"/>
    <row r="126" ht="12.6" customHeight="1" x14ac:dyDescent="0.2"/>
    <row r="127" ht="12.6" customHeight="1" x14ac:dyDescent="0.2"/>
    <row r="128" ht="12.6" customHeight="1" x14ac:dyDescent="0.2"/>
    <row r="129" ht="12.6" customHeight="1" x14ac:dyDescent="0.2"/>
    <row r="130" ht="12.6" customHeight="1" x14ac:dyDescent="0.2"/>
    <row r="131" ht="12.6" customHeight="1" x14ac:dyDescent="0.2"/>
    <row r="132" ht="12.6" customHeight="1" x14ac:dyDescent="0.2"/>
    <row r="133" ht="12.6" customHeight="1" x14ac:dyDescent="0.2"/>
    <row r="134" ht="12.6" customHeight="1" x14ac:dyDescent="0.2"/>
    <row r="135" ht="12.6" customHeight="1" x14ac:dyDescent="0.2"/>
    <row r="136" ht="12.6" customHeight="1" x14ac:dyDescent="0.2"/>
    <row r="137" ht="12.6" customHeight="1" x14ac:dyDescent="0.2"/>
    <row r="138" ht="12.6" customHeight="1" x14ac:dyDescent="0.2"/>
    <row r="139" ht="12.6" customHeight="1" x14ac:dyDescent="0.2"/>
    <row r="140" ht="12.6" customHeight="1" x14ac:dyDescent="0.2"/>
    <row r="141" ht="12.6" customHeight="1" x14ac:dyDescent="0.2"/>
    <row r="142" ht="12.6" customHeight="1" x14ac:dyDescent="0.2"/>
    <row r="143" ht="12.6" customHeight="1" x14ac:dyDescent="0.2"/>
    <row r="144" ht="12.6" customHeight="1" x14ac:dyDescent="0.2"/>
    <row r="145" ht="12.6" customHeight="1" x14ac:dyDescent="0.2"/>
    <row r="146" ht="12.6" customHeight="1" x14ac:dyDescent="0.2"/>
    <row r="147" ht="12.6" customHeight="1" x14ac:dyDescent="0.2"/>
    <row r="148" ht="12.6" customHeight="1" x14ac:dyDescent="0.2"/>
    <row r="149" ht="12.6" customHeight="1" x14ac:dyDescent="0.2"/>
    <row r="150" ht="12.6" customHeight="1" x14ac:dyDescent="0.2"/>
    <row r="151" ht="12.6" customHeight="1" x14ac:dyDescent="0.2"/>
    <row r="152" ht="12.6" customHeight="1" x14ac:dyDescent="0.2"/>
    <row r="153" ht="12.6" customHeight="1" x14ac:dyDescent="0.2"/>
    <row r="154" ht="12.6" customHeight="1" x14ac:dyDescent="0.2"/>
    <row r="155" ht="12.6" customHeight="1" x14ac:dyDescent="0.2"/>
    <row r="156" ht="12.6" customHeight="1" x14ac:dyDescent="0.2"/>
    <row r="157" ht="12.6" customHeight="1" x14ac:dyDescent="0.2"/>
    <row r="158" ht="12.6" customHeight="1" x14ac:dyDescent="0.2"/>
    <row r="159" ht="12.6" customHeight="1" x14ac:dyDescent="0.2"/>
    <row r="160" ht="12.6" customHeight="1" x14ac:dyDescent="0.2"/>
    <row r="161" ht="12.6" customHeight="1" x14ac:dyDescent="0.2"/>
    <row r="162" ht="12.6" customHeight="1" x14ac:dyDescent="0.2"/>
    <row r="163" ht="12.6" customHeight="1" x14ac:dyDescent="0.2"/>
    <row r="164" ht="12.6" customHeight="1" x14ac:dyDescent="0.2"/>
  </sheetData>
  <mergeCells count="137">
    <mergeCell ref="B96:N96"/>
    <mergeCell ref="O96:AA96"/>
    <mergeCell ref="Q80:U80"/>
    <mergeCell ref="V80:AA80"/>
    <mergeCell ref="Q79:U79"/>
    <mergeCell ref="B100:K100"/>
    <mergeCell ref="L83:P83"/>
    <mergeCell ref="H83:K83"/>
    <mergeCell ref="B83:G83"/>
    <mergeCell ref="V83:AA83"/>
    <mergeCell ref="Q83:U83"/>
    <mergeCell ref="B81:G81"/>
    <mergeCell ref="B88:AA88"/>
    <mergeCell ref="B94:N94"/>
    <mergeCell ref="O94:AA94"/>
    <mergeCell ref="B86:AA86"/>
    <mergeCell ref="U34:AA35"/>
    <mergeCell ref="W29:AA29"/>
    <mergeCell ref="W30:AA30"/>
    <mergeCell ref="U28:V28"/>
    <mergeCell ref="B50:T51"/>
    <mergeCell ref="U50:V50"/>
    <mergeCell ref="U51:V51"/>
    <mergeCell ref="W50:X50"/>
    <mergeCell ref="B87:AA87"/>
    <mergeCell ref="V77:AA77"/>
    <mergeCell ref="P31:T31"/>
    <mergeCell ref="P32:T32"/>
    <mergeCell ref="N28:O30"/>
    <mergeCell ref="B82:G82"/>
    <mergeCell ref="Q76:U76"/>
    <mergeCell ref="Q75:U75"/>
    <mergeCell ref="B71:AA72"/>
    <mergeCell ref="B79:G79"/>
    <mergeCell ref="B80:G80"/>
    <mergeCell ref="B75:G75"/>
    <mergeCell ref="H75:K75"/>
    <mergeCell ref="L75:P75"/>
    <mergeCell ref="Q77:U77"/>
    <mergeCell ref="P2:W3"/>
    <mergeCell ref="N14:T15"/>
    <mergeCell ref="W51:X51"/>
    <mergeCell ref="K65:S65"/>
    <mergeCell ref="K66:S66"/>
    <mergeCell ref="B70:AA70"/>
    <mergeCell ref="B74:G74"/>
    <mergeCell ref="H74:K74"/>
    <mergeCell ref="L74:P74"/>
    <mergeCell ref="Q74:U74"/>
    <mergeCell ref="V74:AA74"/>
    <mergeCell ref="B2:K2"/>
    <mergeCell ref="H4:W4"/>
    <mergeCell ref="X4:AA4"/>
    <mergeCell ref="H6:W6"/>
    <mergeCell ref="B40:M41"/>
    <mergeCell ref="B42:M45"/>
    <mergeCell ref="N42:O43"/>
    <mergeCell ref="N44:O45"/>
    <mergeCell ref="P42:T43"/>
    <mergeCell ref="W32:AA32"/>
    <mergeCell ref="U31:V31"/>
    <mergeCell ref="U32:V32"/>
    <mergeCell ref="B34:T35"/>
    <mergeCell ref="Q82:U82"/>
    <mergeCell ref="V82:AA82"/>
    <mergeCell ref="H81:K81"/>
    <mergeCell ref="L81:P81"/>
    <mergeCell ref="Q81:U81"/>
    <mergeCell ref="V81:AA81"/>
    <mergeCell ref="V78:AA78"/>
    <mergeCell ref="H82:K82"/>
    <mergeCell ref="L82:P82"/>
    <mergeCell ref="H79:K79"/>
    <mergeCell ref="L79:P79"/>
    <mergeCell ref="H80:K80"/>
    <mergeCell ref="L80:P80"/>
    <mergeCell ref="V79:AA79"/>
    <mergeCell ref="AI5:AQ5"/>
    <mergeCell ref="AI7:AQ8"/>
    <mergeCell ref="B28:G32"/>
    <mergeCell ref="N32:O32"/>
    <mergeCell ref="W28:AA28"/>
    <mergeCell ref="B22:M24"/>
    <mergeCell ref="N22:T24"/>
    <mergeCell ref="U22:AA24"/>
    <mergeCell ref="B26:G27"/>
    <mergeCell ref="H26:M27"/>
    <mergeCell ref="B16:M18"/>
    <mergeCell ref="N16:T18"/>
    <mergeCell ref="U16:AA18"/>
    <mergeCell ref="B20:M21"/>
    <mergeCell ref="N20:T21"/>
    <mergeCell ref="U20:AA21"/>
    <mergeCell ref="H28:M32"/>
    <mergeCell ref="N26:T27"/>
    <mergeCell ref="U26:AA27"/>
    <mergeCell ref="U29:V29"/>
    <mergeCell ref="U30:V30"/>
    <mergeCell ref="W31:AA31"/>
    <mergeCell ref="N31:O31"/>
    <mergeCell ref="P28:T30"/>
    <mergeCell ref="B14:M15"/>
    <mergeCell ref="U14:AA15"/>
    <mergeCell ref="H8:W8"/>
    <mergeCell ref="H10:W10"/>
    <mergeCell ref="H12:W12"/>
    <mergeCell ref="H56:X56"/>
    <mergeCell ref="K64:S64"/>
    <mergeCell ref="J67:P67"/>
    <mergeCell ref="R67:W67"/>
    <mergeCell ref="B57:AA57"/>
    <mergeCell ref="J63:S63"/>
    <mergeCell ref="U36:AA38"/>
    <mergeCell ref="U40:AA41"/>
    <mergeCell ref="N40:T41"/>
    <mergeCell ref="B49:AA49"/>
    <mergeCell ref="B52:X52"/>
    <mergeCell ref="B54:X54"/>
    <mergeCell ref="X48:AA48"/>
    <mergeCell ref="P44:T45"/>
    <mergeCell ref="U42:W45"/>
    <mergeCell ref="X42:AA45"/>
    <mergeCell ref="B48:G48"/>
    <mergeCell ref="H48:Q48"/>
    <mergeCell ref="B36:T38"/>
    <mergeCell ref="V75:AA75"/>
    <mergeCell ref="V76:AA76"/>
    <mergeCell ref="B76:G76"/>
    <mergeCell ref="H76:K76"/>
    <mergeCell ref="L76:P76"/>
    <mergeCell ref="B77:G77"/>
    <mergeCell ref="H77:K77"/>
    <mergeCell ref="L77:P77"/>
    <mergeCell ref="B78:G78"/>
    <mergeCell ref="Q78:U78"/>
    <mergeCell ref="H78:K78"/>
    <mergeCell ref="L78:P78"/>
  </mergeCells>
  <printOptions horizontalCentered="1"/>
  <pageMargins left="0.23622047244094491" right="0.23622047244094491" top="0.39370078740157483" bottom="0" header="0.51181102362204722" footer="0.51181102362204722"/>
  <pageSetup paperSize="9" scale="87" orientation="portrait" r:id="rId1"/>
  <headerFooter alignWithMargins="0"/>
  <rowBreaks count="1" manualBreakCount="1">
    <brk id="68" max="27" man="1"/>
  </rowBreaks>
  <colBreaks count="1" manualBreakCount="1">
    <brk id="28" max="87" man="1"/>
  </colBreaks>
  <ignoredErrors>
    <ignoredError sqref="H79 L79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V73"/>
  <sheetViews>
    <sheetView showGridLines="0" view="pageBreakPreview" topLeftCell="A31" zoomScaleSheetLayoutView="100" workbookViewId="0">
      <selection activeCell="AG60" sqref="AG60"/>
    </sheetView>
  </sheetViews>
  <sheetFormatPr defaultColWidth="2.5703125" defaultRowHeight="9.9499999999999993" customHeight="1" x14ac:dyDescent="0.2"/>
  <cols>
    <col min="1" max="1" width="2.42578125" style="25" customWidth="1"/>
    <col min="2" max="10" width="3.5703125" style="25" customWidth="1"/>
    <col min="11" max="13" width="3.42578125" style="25" customWidth="1"/>
    <col min="14" max="14" width="3.5703125" style="25" customWidth="1"/>
    <col min="15" max="15" width="4.85546875" style="25" customWidth="1"/>
    <col min="16" max="27" width="3.5703125" style="25" customWidth="1"/>
    <col min="28" max="28" width="2.42578125" style="25" customWidth="1"/>
    <col min="29" max="30" width="2.5703125" style="25"/>
    <col min="31" max="31" width="7.42578125" style="25" customWidth="1"/>
    <col min="32" max="32" width="7" style="25" customWidth="1"/>
    <col min="33" max="43" width="2.5703125" style="25"/>
    <col min="44" max="44" width="0.85546875" style="25" customWidth="1"/>
    <col min="45" max="243" width="2.5703125" style="25"/>
    <col min="244" max="244" width="1.42578125" style="25" customWidth="1"/>
    <col min="245" max="245" width="1.140625" style="25" customWidth="1"/>
    <col min="246" max="246" width="1.5703125" style="25" customWidth="1"/>
    <col min="247" max="248" width="2.5703125" style="25"/>
    <col min="249" max="249" width="2.140625" style="25" customWidth="1"/>
    <col min="250" max="255" width="2.5703125" style="25"/>
    <col min="256" max="256" width="3.42578125" style="25" customWidth="1"/>
    <col min="257" max="263" width="2.5703125" style="25"/>
    <col min="264" max="264" width="2.5703125" style="25" customWidth="1"/>
    <col min="265" max="274" width="2.5703125" style="25"/>
    <col min="275" max="275" width="3" style="25" customWidth="1"/>
    <col min="276" max="277" width="2.5703125" style="25"/>
    <col min="278" max="278" width="2.140625" style="25" customWidth="1"/>
    <col min="279" max="279" width="4" style="25" customWidth="1"/>
    <col min="280" max="281" width="2.5703125" style="25"/>
    <col min="282" max="282" width="2.42578125" style="25" customWidth="1"/>
    <col min="283" max="284" width="0.5703125" style="25" customWidth="1"/>
    <col min="285" max="286" width="2.5703125" style="25"/>
    <col min="287" max="287" width="7.42578125" style="25" customWidth="1"/>
    <col min="288" max="288" width="7" style="25" customWidth="1"/>
    <col min="289" max="299" width="2.5703125" style="25"/>
    <col min="300" max="300" width="0.85546875" style="25" customWidth="1"/>
    <col min="301" max="499" width="2.5703125" style="25"/>
    <col min="500" max="500" width="1.42578125" style="25" customWidth="1"/>
    <col min="501" max="501" width="1.140625" style="25" customWidth="1"/>
    <col min="502" max="502" width="1.5703125" style="25" customWidth="1"/>
    <col min="503" max="504" width="2.5703125" style="25"/>
    <col min="505" max="505" width="2.140625" style="25" customWidth="1"/>
    <col min="506" max="511" width="2.5703125" style="25"/>
    <col min="512" max="512" width="3.42578125" style="25" customWidth="1"/>
    <col min="513" max="519" width="2.5703125" style="25"/>
    <col min="520" max="520" width="2.5703125" style="25" customWidth="1"/>
    <col min="521" max="530" width="2.5703125" style="25"/>
    <col min="531" max="531" width="3" style="25" customWidth="1"/>
    <col min="532" max="533" width="2.5703125" style="25"/>
    <col min="534" max="534" width="2.140625" style="25" customWidth="1"/>
    <col min="535" max="535" width="4" style="25" customWidth="1"/>
    <col min="536" max="537" width="2.5703125" style="25"/>
    <col min="538" max="538" width="2.42578125" style="25" customWidth="1"/>
    <col min="539" max="540" width="0.5703125" style="25" customWidth="1"/>
    <col min="541" max="542" width="2.5703125" style="25"/>
    <col min="543" max="543" width="7.42578125" style="25" customWidth="1"/>
    <col min="544" max="544" width="7" style="25" customWidth="1"/>
    <col min="545" max="555" width="2.5703125" style="25"/>
    <col min="556" max="556" width="0.85546875" style="25" customWidth="1"/>
    <col min="557" max="755" width="2.5703125" style="25"/>
    <col min="756" max="756" width="1.42578125" style="25" customWidth="1"/>
    <col min="757" max="757" width="1.140625" style="25" customWidth="1"/>
    <col min="758" max="758" width="1.5703125" style="25" customWidth="1"/>
    <col min="759" max="760" width="2.5703125" style="25"/>
    <col min="761" max="761" width="2.140625" style="25" customWidth="1"/>
    <col min="762" max="767" width="2.5703125" style="25"/>
    <col min="768" max="768" width="3.42578125" style="25" customWidth="1"/>
    <col min="769" max="775" width="2.5703125" style="25"/>
    <col min="776" max="776" width="2.5703125" style="25" customWidth="1"/>
    <col min="777" max="786" width="2.5703125" style="25"/>
    <col min="787" max="787" width="3" style="25" customWidth="1"/>
    <col min="788" max="789" width="2.5703125" style="25"/>
    <col min="790" max="790" width="2.140625" style="25" customWidth="1"/>
    <col min="791" max="791" width="4" style="25" customWidth="1"/>
    <col min="792" max="793" width="2.5703125" style="25"/>
    <col min="794" max="794" width="2.42578125" style="25" customWidth="1"/>
    <col min="795" max="796" width="0.5703125" style="25" customWidth="1"/>
    <col min="797" max="798" width="2.5703125" style="25"/>
    <col min="799" max="799" width="7.42578125" style="25" customWidth="1"/>
    <col min="800" max="800" width="7" style="25" customWidth="1"/>
    <col min="801" max="811" width="2.5703125" style="25"/>
    <col min="812" max="812" width="0.85546875" style="25" customWidth="1"/>
    <col min="813" max="1011" width="2.5703125" style="25"/>
    <col min="1012" max="1012" width="1.42578125" style="25" customWidth="1"/>
    <col min="1013" max="1013" width="1.140625" style="25" customWidth="1"/>
    <col min="1014" max="1014" width="1.5703125" style="25" customWidth="1"/>
    <col min="1015" max="1016" width="2.5703125" style="25"/>
    <col min="1017" max="1017" width="2.140625" style="25" customWidth="1"/>
    <col min="1018" max="1023" width="2.5703125" style="25"/>
    <col min="1024" max="1024" width="3.42578125" style="25" customWidth="1"/>
    <col min="1025" max="1031" width="2.5703125" style="25"/>
    <col min="1032" max="1032" width="2.5703125" style="25" customWidth="1"/>
    <col min="1033" max="1042" width="2.5703125" style="25"/>
    <col min="1043" max="1043" width="3" style="25" customWidth="1"/>
    <col min="1044" max="1045" width="2.5703125" style="25"/>
    <col min="1046" max="1046" width="2.140625" style="25" customWidth="1"/>
    <col min="1047" max="1047" width="4" style="25" customWidth="1"/>
    <col min="1048" max="1049" width="2.5703125" style="25"/>
    <col min="1050" max="1050" width="2.42578125" style="25" customWidth="1"/>
    <col min="1051" max="1052" width="0.5703125" style="25" customWidth="1"/>
    <col min="1053" max="1054" width="2.5703125" style="25"/>
    <col min="1055" max="1055" width="7.42578125" style="25" customWidth="1"/>
    <col min="1056" max="1056" width="7" style="25" customWidth="1"/>
    <col min="1057" max="1067" width="2.5703125" style="25"/>
    <col min="1068" max="1068" width="0.85546875" style="25" customWidth="1"/>
    <col min="1069" max="1267" width="2.5703125" style="25"/>
    <col min="1268" max="1268" width="1.42578125" style="25" customWidth="1"/>
    <col min="1269" max="1269" width="1.140625" style="25" customWidth="1"/>
    <col min="1270" max="1270" width="1.5703125" style="25" customWidth="1"/>
    <col min="1271" max="1272" width="2.5703125" style="25"/>
    <col min="1273" max="1273" width="2.140625" style="25" customWidth="1"/>
    <col min="1274" max="1279" width="2.5703125" style="25"/>
    <col min="1280" max="1280" width="3.42578125" style="25" customWidth="1"/>
    <col min="1281" max="1287" width="2.5703125" style="25"/>
    <col min="1288" max="1288" width="2.5703125" style="25" customWidth="1"/>
    <col min="1289" max="1298" width="2.5703125" style="25"/>
    <col min="1299" max="1299" width="3" style="25" customWidth="1"/>
    <col min="1300" max="1301" width="2.5703125" style="25"/>
    <col min="1302" max="1302" width="2.140625" style="25" customWidth="1"/>
    <col min="1303" max="1303" width="4" style="25" customWidth="1"/>
    <col min="1304" max="1305" width="2.5703125" style="25"/>
    <col min="1306" max="1306" width="2.42578125" style="25" customWidth="1"/>
    <col min="1307" max="1308" width="0.5703125" style="25" customWidth="1"/>
    <col min="1309" max="1310" width="2.5703125" style="25"/>
    <col min="1311" max="1311" width="7.42578125" style="25" customWidth="1"/>
    <col min="1312" max="1312" width="7" style="25" customWidth="1"/>
    <col min="1313" max="1323" width="2.5703125" style="25"/>
    <col min="1324" max="1324" width="0.85546875" style="25" customWidth="1"/>
    <col min="1325" max="1523" width="2.5703125" style="25"/>
    <col min="1524" max="1524" width="1.42578125" style="25" customWidth="1"/>
    <col min="1525" max="1525" width="1.140625" style="25" customWidth="1"/>
    <col min="1526" max="1526" width="1.5703125" style="25" customWidth="1"/>
    <col min="1527" max="1528" width="2.5703125" style="25"/>
    <col min="1529" max="1529" width="2.140625" style="25" customWidth="1"/>
    <col min="1530" max="1535" width="2.5703125" style="25"/>
    <col min="1536" max="1536" width="3.42578125" style="25" customWidth="1"/>
    <col min="1537" max="1543" width="2.5703125" style="25"/>
    <col min="1544" max="1544" width="2.5703125" style="25" customWidth="1"/>
    <col min="1545" max="1554" width="2.5703125" style="25"/>
    <col min="1555" max="1555" width="3" style="25" customWidth="1"/>
    <col min="1556" max="1557" width="2.5703125" style="25"/>
    <col min="1558" max="1558" width="2.140625" style="25" customWidth="1"/>
    <col min="1559" max="1559" width="4" style="25" customWidth="1"/>
    <col min="1560" max="1561" width="2.5703125" style="25"/>
    <col min="1562" max="1562" width="2.42578125" style="25" customWidth="1"/>
    <col min="1563" max="1564" width="0.5703125" style="25" customWidth="1"/>
    <col min="1565" max="1566" width="2.5703125" style="25"/>
    <col min="1567" max="1567" width="7.42578125" style="25" customWidth="1"/>
    <col min="1568" max="1568" width="7" style="25" customWidth="1"/>
    <col min="1569" max="1579" width="2.5703125" style="25"/>
    <col min="1580" max="1580" width="0.85546875" style="25" customWidth="1"/>
    <col min="1581" max="1779" width="2.5703125" style="25"/>
    <col min="1780" max="1780" width="1.42578125" style="25" customWidth="1"/>
    <col min="1781" max="1781" width="1.140625" style="25" customWidth="1"/>
    <col min="1782" max="1782" width="1.5703125" style="25" customWidth="1"/>
    <col min="1783" max="1784" width="2.5703125" style="25"/>
    <col min="1785" max="1785" width="2.140625" style="25" customWidth="1"/>
    <col min="1786" max="1791" width="2.5703125" style="25"/>
    <col min="1792" max="1792" width="3.42578125" style="25" customWidth="1"/>
    <col min="1793" max="1799" width="2.5703125" style="25"/>
    <col min="1800" max="1800" width="2.5703125" style="25" customWidth="1"/>
    <col min="1801" max="1810" width="2.5703125" style="25"/>
    <col min="1811" max="1811" width="3" style="25" customWidth="1"/>
    <col min="1812" max="1813" width="2.5703125" style="25"/>
    <col min="1814" max="1814" width="2.140625" style="25" customWidth="1"/>
    <col min="1815" max="1815" width="4" style="25" customWidth="1"/>
    <col min="1816" max="1817" width="2.5703125" style="25"/>
    <col min="1818" max="1818" width="2.42578125" style="25" customWidth="1"/>
    <col min="1819" max="1820" width="0.5703125" style="25" customWidth="1"/>
    <col min="1821" max="1822" width="2.5703125" style="25"/>
    <col min="1823" max="1823" width="7.42578125" style="25" customWidth="1"/>
    <col min="1824" max="1824" width="7" style="25" customWidth="1"/>
    <col min="1825" max="1835" width="2.5703125" style="25"/>
    <col min="1836" max="1836" width="0.85546875" style="25" customWidth="1"/>
    <col min="1837" max="2035" width="2.5703125" style="25"/>
    <col min="2036" max="2036" width="1.42578125" style="25" customWidth="1"/>
    <col min="2037" max="2037" width="1.140625" style="25" customWidth="1"/>
    <col min="2038" max="2038" width="1.5703125" style="25" customWidth="1"/>
    <col min="2039" max="2040" width="2.5703125" style="25"/>
    <col min="2041" max="2041" width="2.140625" style="25" customWidth="1"/>
    <col min="2042" max="2047" width="2.5703125" style="25"/>
    <col min="2048" max="2048" width="3.42578125" style="25" customWidth="1"/>
    <col min="2049" max="2055" width="2.5703125" style="25"/>
    <col min="2056" max="2056" width="2.5703125" style="25" customWidth="1"/>
    <col min="2057" max="2066" width="2.5703125" style="25"/>
    <col min="2067" max="2067" width="3" style="25" customWidth="1"/>
    <col min="2068" max="2069" width="2.5703125" style="25"/>
    <col min="2070" max="2070" width="2.140625" style="25" customWidth="1"/>
    <col min="2071" max="2071" width="4" style="25" customWidth="1"/>
    <col min="2072" max="2073" width="2.5703125" style="25"/>
    <col min="2074" max="2074" width="2.42578125" style="25" customWidth="1"/>
    <col min="2075" max="2076" width="0.5703125" style="25" customWidth="1"/>
    <col min="2077" max="2078" width="2.5703125" style="25"/>
    <col min="2079" max="2079" width="7.42578125" style="25" customWidth="1"/>
    <col min="2080" max="2080" width="7" style="25" customWidth="1"/>
    <col min="2081" max="2091" width="2.5703125" style="25"/>
    <col min="2092" max="2092" width="0.85546875" style="25" customWidth="1"/>
    <col min="2093" max="2291" width="2.5703125" style="25"/>
    <col min="2292" max="2292" width="1.42578125" style="25" customWidth="1"/>
    <col min="2293" max="2293" width="1.140625" style="25" customWidth="1"/>
    <col min="2294" max="2294" width="1.5703125" style="25" customWidth="1"/>
    <col min="2295" max="2296" width="2.5703125" style="25"/>
    <col min="2297" max="2297" width="2.140625" style="25" customWidth="1"/>
    <col min="2298" max="2303" width="2.5703125" style="25"/>
    <col min="2304" max="2304" width="3.42578125" style="25" customWidth="1"/>
    <col min="2305" max="2311" width="2.5703125" style="25"/>
    <col min="2312" max="2312" width="2.5703125" style="25" customWidth="1"/>
    <col min="2313" max="2322" width="2.5703125" style="25"/>
    <col min="2323" max="2323" width="3" style="25" customWidth="1"/>
    <col min="2324" max="2325" width="2.5703125" style="25"/>
    <col min="2326" max="2326" width="2.140625" style="25" customWidth="1"/>
    <col min="2327" max="2327" width="4" style="25" customWidth="1"/>
    <col min="2328" max="2329" width="2.5703125" style="25"/>
    <col min="2330" max="2330" width="2.42578125" style="25" customWidth="1"/>
    <col min="2331" max="2332" width="0.5703125" style="25" customWidth="1"/>
    <col min="2333" max="2334" width="2.5703125" style="25"/>
    <col min="2335" max="2335" width="7.42578125" style="25" customWidth="1"/>
    <col min="2336" max="2336" width="7" style="25" customWidth="1"/>
    <col min="2337" max="2347" width="2.5703125" style="25"/>
    <col min="2348" max="2348" width="0.85546875" style="25" customWidth="1"/>
    <col min="2349" max="2547" width="2.5703125" style="25"/>
    <col min="2548" max="2548" width="1.42578125" style="25" customWidth="1"/>
    <col min="2549" max="2549" width="1.140625" style="25" customWidth="1"/>
    <col min="2550" max="2550" width="1.5703125" style="25" customWidth="1"/>
    <col min="2551" max="2552" width="2.5703125" style="25"/>
    <col min="2553" max="2553" width="2.140625" style="25" customWidth="1"/>
    <col min="2554" max="2559" width="2.5703125" style="25"/>
    <col min="2560" max="2560" width="3.42578125" style="25" customWidth="1"/>
    <col min="2561" max="2567" width="2.5703125" style="25"/>
    <col min="2568" max="2568" width="2.5703125" style="25" customWidth="1"/>
    <col min="2569" max="2578" width="2.5703125" style="25"/>
    <col min="2579" max="2579" width="3" style="25" customWidth="1"/>
    <col min="2580" max="2581" width="2.5703125" style="25"/>
    <col min="2582" max="2582" width="2.140625" style="25" customWidth="1"/>
    <col min="2583" max="2583" width="4" style="25" customWidth="1"/>
    <col min="2584" max="2585" width="2.5703125" style="25"/>
    <col min="2586" max="2586" width="2.42578125" style="25" customWidth="1"/>
    <col min="2587" max="2588" width="0.5703125" style="25" customWidth="1"/>
    <col min="2589" max="2590" width="2.5703125" style="25"/>
    <col min="2591" max="2591" width="7.42578125" style="25" customWidth="1"/>
    <col min="2592" max="2592" width="7" style="25" customWidth="1"/>
    <col min="2593" max="2603" width="2.5703125" style="25"/>
    <col min="2604" max="2604" width="0.85546875" style="25" customWidth="1"/>
    <col min="2605" max="2803" width="2.5703125" style="25"/>
    <col min="2804" max="2804" width="1.42578125" style="25" customWidth="1"/>
    <col min="2805" max="2805" width="1.140625" style="25" customWidth="1"/>
    <col min="2806" max="2806" width="1.5703125" style="25" customWidth="1"/>
    <col min="2807" max="2808" width="2.5703125" style="25"/>
    <col min="2809" max="2809" width="2.140625" style="25" customWidth="1"/>
    <col min="2810" max="2815" width="2.5703125" style="25"/>
    <col min="2816" max="2816" width="3.42578125" style="25" customWidth="1"/>
    <col min="2817" max="2823" width="2.5703125" style="25"/>
    <col min="2824" max="2824" width="2.5703125" style="25" customWidth="1"/>
    <col min="2825" max="2834" width="2.5703125" style="25"/>
    <col min="2835" max="2835" width="3" style="25" customWidth="1"/>
    <col min="2836" max="2837" width="2.5703125" style="25"/>
    <col min="2838" max="2838" width="2.140625" style="25" customWidth="1"/>
    <col min="2839" max="2839" width="4" style="25" customWidth="1"/>
    <col min="2840" max="2841" width="2.5703125" style="25"/>
    <col min="2842" max="2842" width="2.42578125" style="25" customWidth="1"/>
    <col min="2843" max="2844" width="0.5703125" style="25" customWidth="1"/>
    <col min="2845" max="2846" width="2.5703125" style="25"/>
    <col min="2847" max="2847" width="7.42578125" style="25" customWidth="1"/>
    <col min="2848" max="2848" width="7" style="25" customWidth="1"/>
    <col min="2849" max="2859" width="2.5703125" style="25"/>
    <col min="2860" max="2860" width="0.85546875" style="25" customWidth="1"/>
    <col min="2861" max="3059" width="2.5703125" style="25"/>
    <col min="3060" max="3060" width="1.42578125" style="25" customWidth="1"/>
    <col min="3061" max="3061" width="1.140625" style="25" customWidth="1"/>
    <col min="3062" max="3062" width="1.5703125" style="25" customWidth="1"/>
    <col min="3063" max="3064" width="2.5703125" style="25"/>
    <col min="3065" max="3065" width="2.140625" style="25" customWidth="1"/>
    <col min="3066" max="3071" width="2.5703125" style="25"/>
    <col min="3072" max="3072" width="3.42578125" style="25" customWidth="1"/>
    <col min="3073" max="3079" width="2.5703125" style="25"/>
    <col min="3080" max="3080" width="2.5703125" style="25" customWidth="1"/>
    <col min="3081" max="3090" width="2.5703125" style="25"/>
    <col min="3091" max="3091" width="3" style="25" customWidth="1"/>
    <col min="3092" max="3093" width="2.5703125" style="25"/>
    <col min="3094" max="3094" width="2.140625" style="25" customWidth="1"/>
    <col min="3095" max="3095" width="4" style="25" customWidth="1"/>
    <col min="3096" max="3097" width="2.5703125" style="25"/>
    <col min="3098" max="3098" width="2.42578125" style="25" customWidth="1"/>
    <col min="3099" max="3100" width="0.5703125" style="25" customWidth="1"/>
    <col min="3101" max="3102" width="2.5703125" style="25"/>
    <col min="3103" max="3103" width="7.42578125" style="25" customWidth="1"/>
    <col min="3104" max="3104" width="7" style="25" customWidth="1"/>
    <col min="3105" max="3115" width="2.5703125" style="25"/>
    <col min="3116" max="3116" width="0.85546875" style="25" customWidth="1"/>
    <col min="3117" max="3315" width="2.5703125" style="25"/>
    <col min="3316" max="3316" width="1.42578125" style="25" customWidth="1"/>
    <col min="3317" max="3317" width="1.140625" style="25" customWidth="1"/>
    <col min="3318" max="3318" width="1.5703125" style="25" customWidth="1"/>
    <col min="3319" max="3320" width="2.5703125" style="25"/>
    <col min="3321" max="3321" width="2.140625" style="25" customWidth="1"/>
    <col min="3322" max="3327" width="2.5703125" style="25"/>
    <col min="3328" max="3328" width="3.42578125" style="25" customWidth="1"/>
    <col min="3329" max="3335" width="2.5703125" style="25"/>
    <col min="3336" max="3336" width="2.5703125" style="25" customWidth="1"/>
    <col min="3337" max="3346" width="2.5703125" style="25"/>
    <col min="3347" max="3347" width="3" style="25" customWidth="1"/>
    <col min="3348" max="3349" width="2.5703125" style="25"/>
    <col min="3350" max="3350" width="2.140625" style="25" customWidth="1"/>
    <col min="3351" max="3351" width="4" style="25" customWidth="1"/>
    <col min="3352" max="3353" width="2.5703125" style="25"/>
    <col min="3354" max="3354" width="2.42578125" style="25" customWidth="1"/>
    <col min="3355" max="3356" width="0.5703125" style="25" customWidth="1"/>
    <col min="3357" max="3358" width="2.5703125" style="25"/>
    <col min="3359" max="3359" width="7.42578125" style="25" customWidth="1"/>
    <col min="3360" max="3360" width="7" style="25" customWidth="1"/>
    <col min="3361" max="3371" width="2.5703125" style="25"/>
    <col min="3372" max="3372" width="0.85546875" style="25" customWidth="1"/>
    <col min="3373" max="3571" width="2.5703125" style="25"/>
    <col min="3572" max="3572" width="1.42578125" style="25" customWidth="1"/>
    <col min="3573" max="3573" width="1.140625" style="25" customWidth="1"/>
    <col min="3574" max="3574" width="1.5703125" style="25" customWidth="1"/>
    <col min="3575" max="3576" width="2.5703125" style="25"/>
    <col min="3577" max="3577" width="2.140625" style="25" customWidth="1"/>
    <col min="3578" max="3583" width="2.5703125" style="25"/>
    <col min="3584" max="3584" width="3.42578125" style="25" customWidth="1"/>
    <col min="3585" max="3591" width="2.5703125" style="25"/>
    <col min="3592" max="3592" width="2.5703125" style="25" customWidth="1"/>
    <col min="3593" max="3602" width="2.5703125" style="25"/>
    <col min="3603" max="3603" width="3" style="25" customWidth="1"/>
    <col min="3604" max="3605" width="2.5703125" style="25"/>
    <col min="3606" max="3606" width="2.140625" style="25" customWidth="1"/>
    <col min="3607" max="3607" width="4" style="25" customWidth="1"/>
    <col min="3608" max="3609" width="2.5703125" style="25"/>
    <col min="3610" max="3610" width="2.42578125" style="25" customWidth="1"/>
    <col min="3611" max="3612" width="0.5703125" style="25" customWidth="1"/>
    <col min="3613" max="3614" width="2.5703125" style="25"/>
    <col min="3615" max="3615" width="7.42578125" style="25" customWidth="1"/>
    <col min="3616" max="3616" width="7" style="25" customWidth="1"/>
    <col min="3617" max="3627" width="2.5703125" style="25"/>
    <col min="3628" max="3628" width="0.85546875" style="25" customWidth="1"/>
    <col min="3629" max="3827" width="2.5703125" style="25"/>
    <col min="3828" max="3828" width="1.42578125" style="25" customWidth="1"/>
    <col min="3829" max="3829" width="1.140625" style="25" customWidth="1"/>
    <col min="3830" max="3830" width="1.5703125" style="25" customWidth="1"/>
    <col min="3831" max="3832" width="2.5703125" style="25"/>
    <col min="3833" max="3833" width="2.140625" style="25" customWidth="1"/>
    <col min="3834" max="3839" width="2.5703125" style="25"/>
    <col min="3840" max="3840" width="3.42578125" style="25" customWidth="1"/>
    <col min="3841" max="3847" width="2.5703125" style="25"/>
    <col min="3848" max="3848" width="2.5703125" style="25" customWidth="1"/>
    <col min="3849" max="3858" width="2.5703125" style="25"/>
    <col min="3859" max="3859" width="3" style="25" customWidth="1"/>
    <col min="3860" max="3861" width="2.5703125" style="25"/>
    <col min="3862" max="3862" width="2.140625" style="25" customWidth="1"/>
    <col min="3863" max="3863" width="4" style="25" customWidth="1"/>
    <col min="3864" max="3865" width="2.5703125" style="25"/>
    <col min="3866" max="3866" width="2.42578125" style="25" customWidth="1"/>
    <col min="3867" max="3868" width="0.5703125" style="25" customWidth="1"/>
    <col min="3869" max="3870" width="2.5703125" style="25"/>
    <col min="3871" max="3871" width="7.42578125" style="25" customWidth="1"/>
    <col min="3872" max="3872" width="7" style="25" customWidth="1"/>
    <col min="3873" max="3883" width="2.5703125" style="25"/>
    <col min="3884" max="3884" width="0.85546875" style="25" customWidth="1"/>
    <col min="3885" max="4083" width="2.5703125" style="25"/>
    <col min="4084" max="4084" width="1.42578125" style="25" customWidth="1"/>
    <col min="4085" max="4085" width="1.140625" style="25" customWidth="1"/>
    <col min="4086" max="4086" width="1.5703125" style="25" customWidth="1"/>
    <col min="4087" max="4088" width="2.5703125" style="25"/>
    <col min="4089" max="4089" width="2.140625" style="25" customWidth="1"/>
    <col min="4090" max="4095" width="2.5703125" style="25"/>
    <col min="4096" max="4096" width="3.42578125" style="25" customWidth="1"/>
    <col min="4097" max="4103" width="2.5703125" style="25"/>
    <col min="4104" max="4104" width="2.5703125" style="25" customWidth="1"/>
    <col min="4105" max="4114" width="2.5703125" style="25"/>
    <col min="4115" max="4115" width="3" style="25" customWidth="1"/>
    <col min="4116" max="4117" width="2.5703125" style="25"/>
    <col min="4118" max="4118" width="2.140625" style="25" customWidth="1"/>
    <col min="4119" max="4119" width="4" style="25" customWidth="1"/>
    <col min="4120" max="4121" width="2.5703125" style="25"/>
    <col min="4122" max="4122" width="2.42578125" style="25" customWidth="1"/>
    <col min="4123" max="4124" width="0.5703125" style="25" customWidth="1"/>
    <col min="4125" max="4126" width="2.5703125" style="25"/>
    <col min="4127" max="4127" width="7.42578125" style="25" customWidth="1"/>
    <col min="4128" max="4128" width="7" style="25" customWidth="1"/>
    <col min="4129" max="4139" width="2.5703125" style="25"/>
    <col min="4140" max="4140" width="0.85546875" style="25" customWidth="1"/>
    <col min="4141" max="4339" width="2.5703125" style="25"/>
    <col min="4340" max="4340" width="1.42578125" style="25" customWidth="1"/>
    <col min="4341" max="4341" width="1.140625" style="25" customWidth="1"/>
    <col min="4342" max="4342" width="1.5703125" style="25" customWidth="1"/>
    <col min="4343" max="4344" width="2.5703125" style="25"/>
    <col min="4345" max="4345" width="2.140625" style="25" customWidth="1"/>
    <col min="4346" max="4351" width="2.5703125" style="25"/>
    <col min="4352" max="4352" width="3.42578125" style="25" customWidth="1"/>
    <col min="4353" max="4359" width="2.5703125" style="25"/>
    <col min="4360" max="4360" width="2.5703125" style="25" customWidth="1"/>
    <col min="4361" max="4370" width="2.5703125" style="25"/>
    <col min="4371" max="4371" width="3" style="25" customWidth="1"/>
    <col min="4372" max="4373" width="2.5703125" style="25"/>
    <col min="4374" max="4374" width="2.140625" style="25" customWidth="1"/>
    <col min="4375" max="4375" width="4" style="25" customWidth="1"/>
    <col min="4376" max="4377" width="2.5703125" style="25"/>
    <col min="4378" max="4378" width="2.42578125" style="25" customWidth="1"/>
    <col min="4379" max="4380" width="0.5703125" style="25" customWidth="1"/>
    <col min="4381" max="4382" width="2.5703125" style="25"/>
    <col min="4383" max="4383" width="7.42578125" style="25" customWidth="1"/>
    <col min="4384" max="4384" width="7" style="25" customWidth="1"/>
    <col min="4385" max="4395" width="2.5703125" style="25"/>
    <col min="4396" max="4396" width="0.85546875" style="25" customWidth="1"/>
    <col min="4397" max="4595" width="2.5703125" style="25"/>
    <col min="4596" max="4596" width="1.42578125" style="25" customWidth="1"/>
    <col min="4597" max="4597" width="1.140625" style="25" customWidth="1"/>
    <col min="4598" max="4598" width="1.5703125" style="25" customWidth="1"/>
    <col min="4599" max="4600" width="2.5703125" style="25"/>
    <col min="4601" max="4601" width="2.140625" style="25" customWidth="1"/>
    <col min="4602" max="4607" width="2.5703125" style="25"/>
    <col min="4608" max="4608" width="3.42578125" style="25" customWidth="1"/>
    <col min="4609" max="4615" width="2.5703125" style="25"/>
    <col min="4616" max="4616" width="2.5703125" style="25" customWidth="1"/>
    <col min="4617" max="4626" width="2.5703125" style="25"/>
    <col min="4627" max="4627" width="3" style="25" customWidth="1"/>
    <col min="4628" max="4629" width="2.5703125" style="25"/>
    <col min="4630" max="4630" width="2.140625" style="25" customWidth="1"/>
    <col min="4631" max="4631" width="4" style="25" customWidth="1"/>
    <col min="4632" max="4633" width="2.5703125" style="25"/>
    <col min="4634" max="4634" width="2.42578125" style="25" customWidth="1"/>
    <col min="4635" max="4636" width="0.5703125" style="25" customWidth="1"/>
    <col min="4637" max="4638" width="2.5703125" style="25"/>
    <col min="4639" max="4639" width="7.42578125" style="25" customWidth="1"/>
    <col min="4640" max="4640" width="7" style="25" customWidth="1"/>
    <col min="4641" max="4651" width="2.5703125" style="25"/>
    <col min="4652" max="4652" width="0.85546875" style="25" customWidth="1"/>
    <col min="4653" max="4851" width="2.5703125" style="25"/>
    <col min="4852" max="4852" width="1.42578125" style="25" customWidth="1"/>
    <col min="4853" max="4853" width="1.140625" style="25" customWidth="1"/>
    <col min="4854" max="4854" width="1.5703125" style="25" customWidth="1"/>
    <col min="4855" max="4856" width="2.5703125" style="25"/>
    <col min="4857" max="4857" width="2.140625" style="25" customWidth="1"/>
    <col min="4858" max="4863" width="2.5703125" style="25"/>
    <col min="4864" max="4864" width="3.42578125" style="25" customWidth="1"/>
    <col min="4865" max="4871" width="2.5703125" style="25"/>
    <col min="4872" max="4872" width="2.5703125" style="25" customWidth="1"/>
    <col min="4873" max="4882" width="2.5703125" style="25"/>
    <col min="4883" max="4883" width="3" style="25" customWidth="1"/>
    <col min="4884" max="4885" width="2.5703125" style="25"/>
    <col min="4886" max="4886" width="2.140625" style="25" customWidth="1"/>
    <col min="4887" max="4887" width="4" style="25" customWidth="1"/>
    <col min="4888" max="4889" width="2.5703125" style="25"/>
    <col min="4890" max="4890" width="2.42578125" style="25" customWidth="1"/>
    <col min="4891" max="4892" width="0.5703125" style="25" customWidth="1"/>
    <col min="4893" max="4894" width="2.5703125" style="25"/>
    <col min="4895" max="4895" width="7.42578125" style="25" customWidth="1"/>
    <col min="4896" max="4896" width="7" style="25" customWidth="1"/>
    <col min="4897" max="4907" width="2.5703125" style="25"/>
    <col min="4908" max="4908" width="0.85546875" style="25" customWidth="1"/>
    <col min="4909" max="5107" width="2.5703125" style="25"/>
    <col min="5108" max="5108" width="1.42578125" style="25" customWidth="1"/>
    <col min="5109" max="5109" width="1.140625" style="25" customWidth="1"/>
    <col min="5110" max="5110" width="1.5703125" style="25" customWidth="1"/>
    <col min="5111" max="5112" width="2.5703125" style="25"/>
    <col min="5113" max="5113" width="2.140625" style="25" customWidth="1"/>
    <col min="5114" max="5119" width="2.5703125" style="25"/>
    <col min="5120" max="5120" width="3.42578125" style="25" customWidth="1"/>
    <col min="5121" max="5127" width="2.5703125" style="25"/>
    <col min="5128" max="5128" width="2.5703125" style="25" customWidth="1"/>
    <col min="5129" max="5138" width="2.5703125" style="25"/>
    <col min="5139" max="5139" width="3" style="25" customWidth="1"/>
    <col min="5140" max="5141" width="2.5703125" style="25"/>
    <col min="5142" max="5142" width="2.140625" style="25" customWidth="1"/>
    <col min="5143" max="5143" width="4" style="25" customWidth="1"/>
    <col min="5144" max="5145" width="2.5703125" style="25"/>
    <col min="5146" max="5146" width="2.42578125" style="25" customWidth="1"/>
    <col min="5147" max="5148" width="0.5703125" style="25" customWidth="1"/>
    <col min="5149" max="5150" width="2.5703125" style="25"/>
    <col min="5151" max="5151" width="7.42578125" style="25" customWidth="1"/>
    <col min="5152" max="5152" width="7" style="25" customWidth="1"/>
    <col min="5153" max="5163" width="2.5703125" style="25"/>
    <col min="5164" max="5164" width="0.85546875" style="25" customWidth="1"/>
    <col min="5165" max="5363" width="2.5703125" style="25"/>
    <col min="5364" max="5364" width="1.42578125" style="25" customWidth="1"/>
    <col min="5365" max="5365" width="1.140625" style="25" customWidth="1"/>
    <col min="5366" max="5366" width="1.5703125" style="25" customWidth="1"/>
    <col min="5367" max="5368" width="2.5703125" style="25"/>
    <col min="5369" max="5369" width="2.140625" style="25" customWidth="1"/>
    <col min="5370" max="5375" width="2.5703125" style="25"/>
    <col min="5376" max="5376" width="3.42578125" style="25" customWidth="1"/>
    <col min="5377" max="5383" width="2.5703125" style="25"/>
    <col min="5384" max="5384" width="2.5703125" style="25" customWidth="1"/>
    <col min="5385" max="5394" width="2.5703125" style="25"/>
    <col min="5395" max="5395" width="3" style="25" customWidth="1"/>
    <col min="5396" max="5397" width="2.5703125" style="25"/>
    <col min="5398" max="5398" width="2.140625" style="25" customWidth="1"/>
    <col min="5399" max="5399" width="4" style="25" customWidth="1"/>
    <col min="5400" max="5401" width="2.5703125" style="25"/>
    <col min="5402" max="5402" width="2.42578125" style="25" customWidth="1"/>
    <col min="5403" max="5404" width="0.5703125" style="25" customWidth="1"/>
    <col min="5405" max="5406" width="2.5703125" style="25"/>
    <col min="5407" max="5407" width="7.42578125" style="25" customWidth="1"/>
    <col min="5408" max="5408" width="7" style="25" customWidth="1"/>
    <col min="5409" max="5419" width="2.5703125" style="25"/>
    <col min="5420" max="5420" width="0.85546875" style="25" customWidth="1"/>
    <col min="5421" max="5619" width="2.5703125" style="25"/>
    <col min="5620" max="5620" width="1.42578125" style="25" customWidth="1"/>
    <col min="5621" max="5621" width="1.140625" style="25" customWidth="1"/>
    <col min="5622" max="5622" width="1.5703125" style="25" customWidth="1"/>
    <col min="5623" max="5624" width="2.5703125" style="25"/>
    <col min="5625" max="5625" width="2.140625" style="25" customWidth="1"/>
    <col min="5626" max="5631" width="2.5703125" style="25"/>
    <col min="5632" max="5632" width="3.42578125" style="25" customWidth="1"/>
    <col min="5633" max="5639" width="2.5703125" style="25"/>
    <col min="5640" max="5640" width="2.5703125" style="25" customWidth="1"/>
    <col min="5641" max="5650" width="2.5703125" style="25"/>
    <col min="5651" max="5651" width="3" style="25" customWidth="1"/>
    <col min="5652" max="5653" width="2.5703125" style="25"/>
    <col min="5654" max="5654" width="2.140625" style="25" customWidth="1"/>
    <col min="5655" max="5655" width="4" style="25" customWidth="1"/>
    <col min="5656" max="5657" width="2.5703125" style="25"/>
    <col min="5658" max="5658" width="2.42578125" style="25" customWidth="1"/>
    <col min="5659" max="5660" width="0.5703125" style="25" customWidth="1"/>
    <col min="5661" max="5662" width="2.5703125" style="25"/>
    <col min="5663" max="5663" width="7.42578125" style="25" customWidth="1"/>
    <col min="5664" max="5664" width="7" style="25" customWidth="1"/>
    <col min="5665" max="5675" width="2.5703125" style="25"/>
    <col min="5676" max="5676" width="0.85546875" style="25" customWidth="1"/>
    <col min="5677" max="5875" width="2.5703125" style="25"/>
    <col min="5876" max="5876" width="1.42578125" style="25" customWidth="1"/>
    <col min="5877" max="5877" width="1.140625" style="25" customWidth="1"/>
    <col min="5878" max="5878" width="1.5703125" style="25" customWidth="1"/>
    <col min="5879" max="5880" width="2.5703125" style="25"/>
    <col min="5881" max="5881" width="2.140625" style="25" customWidth="1"/>
    <col min="5882" max="5887" width="2.5703125" style="25"/>
    <col min="5888" max="5888" width="3.42578125" style="25" customWidth="1"/>
    <col min="5889" max="5895" width="2.5703125" style="25"/>
    <col min="5896" max="5896" width="2.5703125" style="25" customWidth="1"/>
    <col min="5897" max="5906" width="2.5703125" style="25"/>
    <col min="5907" max="5907" width="3" style="25" customWidth="1"/>
    <col min="5908" max="5909" width="2.5703125" style="25"/>
    <col min="5910" max="5910" width="2.140625" style="25" customWidth="1"/>
    <col min="5911" max="5911" width="4" style="25" customWidth="1"/>
    <col min="5912" max="5913" width="2.5703125" style="25"/>
    <col min="5914" max="5914" width="2.42578125" style="25" customWidth="1"/>
    <col min="5915" max="5916" width="0.5703125" style="25" customWidth="1"/>
    <col min="5917" max="5918" width="2.5703125" style="25"/>
    <col min="5919" max="5919" width="7.42578125" style="25" customWidth="1"/>
    <col min="5920" max="5920" width="7" style="25" customWidth="1"/>
    <col min="5921" max="5931" width="2.5703125" style="25"/>
    <col min="5932" max="5932" width="0.85546875" style="25" customWidth="1"/>
    <col min="5933" max="6131" width="2.5703125" style="25"/>
    <col min="6132" max="6132" width="1.42578125" style="25" customWidth="1"/>
    <col min="6133" max="6133" width="1.140625" style="25" customWidth="1"/>
    <col min="6134" max="6134" width="1.5703125" style="25" customWidth="1"/>
    <col min="6135" max="6136" width="2.5703125" style="25"/>
    <col min="6137" max="6137" width="2.140625" style="25" customWidth="1"/>
    <col min="6138" max="6143" width="2.5703125" style="25"/>
    <col min="6144" max="6144" width="3.42578125" style="25" customWidth="1"/>
    <col min="6145" max="6151" width="2.5703125" style="25"/>
    <col min="6152" max="6152" width="2.5703125" style="25" customWidth="1"/>
    <col min="6153" max="6162" width="2.5703125" style="25"/>
    <col min="6163" max="6163" width="3" style="25" customWidth="1"/>
    <col min="6164" max="6165" width="2.5703125" style="25"/>
    <col min="6166" max="6166" width="2.140625" style="25" customWidth="1"/>
    <col min="6167" max="6167" width="4" style="25" customWidth="1"/>
    <col min="6168" max="6169" width="2.5703125" style="25"/>
    <col min="6170" max="6170" width="2.42578125" style="25" customWidth="1"/>
    <col min="6171" max="6172" width="0.5703125" style="25" customWidth="1"/>
    <col min="6173" max="6174" width="2.5703125" style="25"/>
    <col min="6175" max="6175" width="7.42578125" style="25" customWidth="1"/>
    <col min="6176" max="6176" width="7" style="25" customWidth="1"/>
    <col min="6177" max="6187" width="2.5703125" style="25"/>
    <col min="6188" max="6188" width="0.85546875" style="25" customWidth="1"/>
    <col min="6189" max="6387" width="2.5703125" style="25"/>
    <col min="6388" max="6388" width="1.42578125" style="25" customWidth="1"/>
    <col min="6389" max="6389" width="1.140625" style="25" customWidth="1"/>
    <col min="6390" max="6390" width="1.5703125" style="25" customWidth="1"/>
    <col min="6391" max="6392" width="2.5703125" style="25"/>
    <col min="6393" max="6393" width="2.140625" style="25" customWidth="1"/>
    <col min="6394" max="6399" width="2.5703125" style="25"/>
    <col min="6400" max="6400" width="3.42578125" style="25" customWidth="1"/>
    <col min="6401" max="6407" width="2.5703125" style="25"/>
    <col min="6408" max="6408" width="2.5703125" style="25" customWidth="1"/>
    <col min="6409" max="6418" width="2.5703125" style="25"/>
    <col min="6419" max="6419" width="3" style="25" customWidth="1"/>
    <col min="6420" max="6421" width="2.5703125" style="25"/>
    <col min="6422" max="6422" width="2.140625" style="25" customWidth="1"/>
    <col min="6423" max="6423" width="4" style="25" customWidth="1"/>
    <col min="6424" max="6425" width="2.5703125" style="25"/>
    <col min="6426" max="6426" width="2.42578125" style="25" customWidth="1"/>
    <col min="6427" max="6428" width="0.5703125" style="25" customWidth="1"/>
    <col min="6429" max="6430" width="2.5703125" style="25"/>
    <col min="6431" max="6431" width="7.42578125" style="25" customWidth="1"/>
    <col min="6432" max="6432" width="7" style="25" customWidth="1"/>
    <col min="6433" max="6443" width="2.5703125" style="25"/>
    <col min="6444" max="6444" width="0.85546875" style="25" customWidth="1"/>
    <col min="6445" max="6643" width="2.5703125" style="25"/>
    <col min="6644" max="6644" width="1.42578125" style="25" customWidth="1"/>
    <col min="6645" max="6645" width="1.140625" style="25" customWidth="1"/>
    <col min="6646" max="6646" width="1.5703125" style="25" customWidth="1"/>
    <col min="6647" max="6648" width="2.5703125" style="25"/>
    <col min="6649" max="6649" width="2.140625" style="25" customWidth="1"/>
    <col min="6650" max="6655" width="2.5703125" style="25"/>
    <col min="6656" max="6656" width="3.42578125" style="25" customWidth="1"/>
    <col min="6657" max="6663" width="2.5703125" style="25"/>
    <col min="6664" max="6664" width="2.5703125" style="25" customWidth="1"/>
    <col min="6665" max="6674" width="2.5703125" style="25"/>
    <col min="6675" max="6675" width="3" style="25" customWidth="1"/>
    <col min="6676" max="6677" width="2.5703125" style="25"/>
    <col min="6678" max="6678" width="2.140625" style="25" customWidth="1"/>
    <col min="6679" max="6679" width="4" style="25" customWidth="1"/>
    <col min="6680" max="6681" width="2.5703125" style="25"/>
    <col min="6682" max="6682" width="2.42578125" style="25" customWidth="1"/>
    <col min="6683" max="6684" width="0.5703125" style="25" customWidth="1"/>
    <col min="6685" max="6686" width="2.5703125" style="25"/>
    <col min="6687" max="6687" width="7.42578125" style="25" customWidth="1"/>
    <col min="6688" max="6688" width="7" style="25" customWidth="1"/>
    <col min="6689" max="6699" width="2.5703125" style="25"/>
    <col min="6700" max="6700" width="0.85546875" style="25" customWidth="1"/>
    <col min="6701" max="6899" width="2.5703125" style="25"/>
    <col min="6900" max="6900" width="1.42578125" style="25" customWidth="1"/>
    <col min="6901" max="6901" width="1.140625" style="25" customWidth="1"/>
    <col min="6902" max="6902" width="1.5703125" style="25" customWidth="1"/>
    <col min="6903" max="6904" width="2.5703125" style="25"/>
    <col min="6905" max="6905" width="2.140625" style="25" customWidth="1"/>
    <col min="6906" max="6911" width="2.5703125" style="25"/>
    <col min="6912" max="6912" width="3.42578125" style="25" customWidth="1"/>
    <col min="6913" max="6919" width="2.5703125" style="25"/>
    <col min="6920" max="6920" width="2.5703125" style="25" customWidth="1"/>
    <col min="6921" max="6930" width="2.5703125" style="25"/>
    <col min="6931" max="6931" width="3" style="25" customWidth="1"/>
    <col min="6932" max="6933" width="2.5703125" style="25"/>
    <col min="6934" max="6934" width="2.140625" style="25" customWidth="1"/>
    <col min="6935" max="6935" width="4" style="25" customWidth="1"/>
    <col min="6936" max="6937" width="2.5703125" style="25"/>
    <col min="6938" max="6938" width="2.42578125" style="25" customWidth="1"/>
    <col min="6939" max="6940" width="0.5703125" style="25" customWidth="1"/>
    <col min="6941" max="6942" width="2.5703125" style="25"/>
    <col min="6943" max="6943" width="7.42578125" style="25" customWidth="1"/>
    <col min="6944" max="6944" width="7" style="25" customWidth="1"/>
    <col min="6945" max="6955" width="2.5703125" style="25"/>
    <col min="6956" max="6956" width="0.85546875" style="25" customWidth="1"/>
    <col min="6957" max="7155" width="2.5703125" style="25"/>
    <col min="7156" max="7156" width="1.42578125" style="25" customWidth="1"/>
    <col min="7157" max="7157" width="1.140625" style="25" customWidth="1"/>
    <col min="7158" max="7158" width="1.5703125" style="25" customWidth="1"/>
    <col min="7159" max="7160" width="2.5703125" style="25"/>
    <col min="7161" max="7161" width="2.140625" style="25" customWidth="1"/>
    <col min="7162" max="7167" width="2.5703125" style="25"/>
    <col min="7168" max="7168" width="3.42578125" style="25" customWidth="1"/>
    <col min="7169" max="7175" width="2.5703125" style="25"/>
    <col min="7176" max="7176" width="2.5703125" style="25" customWidth="1"/>
    <col min="7177" max="7186" width="2.5703125" style="25"/>
    <col min="7187" max="7187" width="3" style="25" customWidth="1"/>
    <col min="7188" max="7189" width="2.5703125" style="25"/>
    <col min="7190" max="7190" width="2.140625" style="25" customWidth="1"/>
    <col min="7191" max="7191" width="4" style="25" customWidth="1"/>
    <col min="7192" max="7193" width="2.5703125" style="25"/>
    <col min="7194" max="7194" width="2.42578125" style="25" customWidth="1"/>
    <col min="7195" max="7196" width="0.5703125" style="25" customWidth="1"/>
    <col min="7197" max="7198" width="2.5703125" style="25"/>
    <col min="7199" max="7199" width="7.42578125" style="25" customWidth="1"/>
    <col min="7200" max="7200" width="7" style="25" customWidth="1"/>
    <col min="7201" max="7211" width="2.5703125" style="25"/>
    <col min="7212" max="7212" width="0.85546875" style="25" customWidth="1"/>
    <col min="7213" max="7411" width="2.5703125" style="25"/>
    <col min="7412" max="7412" width="1.42578125" style="25" customWidth="1"/>
    <col min="7413" max="7413" width="1.140625" style="25" customWidth="1"/>
    <col min="7414" max="7414" width="1.5703125" style="25" customWidth="1"/>
    <col min="7415" max="7416" width="2.5703125" style="25"/>
    <col min="7417" max="7417" width="2.140625" style="25" customWidth="1"/>
    <col min="7418" max="7423" width="2.5703125" style="25"/>
    <col min="7424" max="7424" width="3.42578125" style="25" customWidth="1"/>
    <col min="7425" max="7431" width="2.5703125" style="25"/>
    <col min="7432" max="7432" width="2.5703125" style="25" customWidth="1"/>
    <col min="7433" max="7442" width="2.5703125" style="25"/>
    <col min="7443" max="7443" width="3" style="25" customWidth="1"/>
    <col min="7444" max="7445" width="2.5703125" style="25"/>
    <col min="7446" max="7446" width="2.140625" style="25" customWidth="1"/>
    <col min="7447" max="7447" width="4" style="25" customWidth="1"/>
    <col min="7448" max="7449" width="2.5703125" style="25"/>
    <col min="7450" max="7450" width="2.42578125" style="25" customWidth="1"/>
    <col min="7451" max="7452" width="0.5703125" style="25" customWidth="1"/>
    <col min="7453" max="7454" width="2.5703125" style="25"/>
    <col min="7455" max="7455" width="7.42578125" style="25" customWidth="1"/>
    <col min="7456" max="7456" width="7" style="25" customWidth="1"/>
    <col min="7457" max="7467" width="2.5703125" style="25"/>
    <col min="7468" max="7468" width="0.85546875" style="25" customWidth="1"/>
    <col min="7469" max="7667" width="2.5703125" style="25"/>
    <col min="7668" max="7668" width="1.42578125" style="25" customWidth="1"/>
    <col min="7669" max="7669" width="1.140625" style="25" customWidth="1"/>
    <col min="7670" max="7670" width="1.5703125" style="25" customWidth="1"/>
    <col min="7671" max="7672" width="2.5703125" style="25"/>
    <col min="7673" max="7673" width="2.140625" style="25" customWidth="1"/>
    <col min="7674" max="7679" width="2.5703125" style="25"/>
    <col min="7680" max="7680" width="3.42578125" style="25" customWidth="1"/>
    <col min="7681" max="7687" width="2.5703125" style="25"/>
    <col min="7688" max="7688" width="2.5703125" style="25" customWidth="1"/>
    <col min="7689" max="7698" width="2.5703125" style="25"/>
    <col min="7699" max="7699" width="3" style="25" customWidth="1"/>
    <col min="7700" max="7701" width="2.5703125" style="25"/>
    <col min="7702" max="7702" width="2.140625" style="25" customWidth="1"/>
    <col min="7703" max="7703" width="4" style="25" customWidth="1"/>
    <col min="7704" max="7705" width="2.5703125" style="25"/>
    <col min="7706" max="7706" width="2.42578125" style="25" customWidth="1"/>
    <col min="7707" max="7708" width="0.5703125" style="25" customWidth="1"/>
    <col min="7709" max="7710" width="2.5703125" style="25"/>
    <col min="7711" max="7711" width="7.42578125" style="25" customWidth="1"/>
    <col min="7712" max="7712" width="7" style="25" customWidth="1"/>
    <col min="7713" max="7723" width="2.5703125" style="25"/>
    <col min="7724" max="7724" width="0.85546875" style="25" customWidth="1"/>
    <col min="7725" max="7923" width="2.5703125" style="25"/>
    <col min="7924" max="7924" width="1.42578125" style="25" customWidth="1"/>
    <col min="7925" max="7925" width="1.140625" style="25" customWidth="1"/>
    <col min="7926" max="7926" width="1.5703125" style="25" customWidth="1"/>
    <col min="7927" max="7928" width="2.5703125" style="25"/>
    <col min="7929" max="7929" width="2.140625" style="25" customWidth="1"/>
    <col min="7930" max="7935" width="2.5703125" style="25"/>
    <col min="7936" max="7936" width="3.42578125" style="25" customWidth="1"/>
    <col min="7937" max="7943" width="2.5703125" style="25"/>
    <col min="7944" max="7944" width="2.5703125" style="25" customWidth="1"/>
    <col min="7945" max="7954" width="2.5703125" style="25"/>
    <col min="7955" max="7955" width="3" style="25" customWidth="1"/>
    <col min="7956" max="7957" width="2.5703125" style="25"/>
    <col min="7958" max="7958" width="2.140625" style="25" customWidth="1"/>
    <col min="7959" max="7959" width="4" style="25" customWidth="1"/>
    <col min="7960" max="7961" width="2.5703125" style="25"/>
    <col min="7962" max="7962" width="2.42578125" style="25" customWidth="1"/>
    <col min="7963" max="7964" width="0.5703125" style="25" customWidth="1"/>
    <col min="7965" max="7966" width="2.5703125" style="25"/>
    <col min="7967" max="7967" width="7.42578125" style="25" customWidth="1"/>
    <col min="7968" max="7968" width="7" style="25" customWidth="1"/>
    <col min="7969" max="7979" width="2.5703125" style="25"/>
    <col min="7980" max="7980" width="0.85546875" style="25" customWidth="1"/>
    <col min="7981" max="8179" width="2.5703125" style="25"/>
    <col min="8180" max="8180" width="1.42578125" style="25" customWidth="1"/>
    <col min="8181" max="8181" width="1.140625" style="25" customWidth="1"/>
    <col min="8182" max="8182" width="1.5703125" style="25" customWidth="1"/>
    <col min="8183" max="8184" width="2.5703125" style="25"/>
    <col min="8185" max="8185" width="2.140625" style="25" customWidth="1"/>
    <col min="8186" max="8191" width="2.5703125" style="25"/>
    <col min="8192" max="8192" width="3.42578125" style="25" customWidth="1"/>
    <col min="8193" max="8199" width="2.5703125" style="25"/>
    <col min="8200" max="8200" width="2.5703125" style="25" customWidth="1"/>
    <col min="8201" max="8210" width="2.5703125" style="25"/>
    <col min="8211" max="8211" width="3" style="25" customWidth="1"/>
    <col min="8212" max="8213" width="2.5703125" style="25"/>
    <col min="8214" max="8214" width="2.140625" style="25" customWidth="1"/>
    <col min="8215" max="8215" width="4" style="25" customWidth="1"/>
    <col min="8216" max="8217" width="2.5703125" style="25"/>
    <col min="8218" max="8218" width="2.42578125" style="25" customWidth="1"/>
    <col min="8219" max="8220" width="0.5703125" style="25" customWidth="1"/>
    <col min="8221" max="8222" width="2.5703125" style="25"/>
    <col min="8223" max="8223" width="7.42578125" style="25" customWidth="1"/>
    <col min="8224" max="8224" width="7" style="25" customWidth="1"/>
    <col min="8225" max="8235" width="2.5703125" style="25"/>
    <col min="8236" max="8236" width="0.85546875" style="25" customWidth="1"/>
    <col min="8237" max="8435" width="2.5703125" style="25"/>
    <col min="8436" max="8436" width="1.42578125" style="25" customWidth="1"/>
    <col min="8437" max="8437" width="1.140625" style="25" customWidth="1"/>
    <col min="8438" max="8438" width="1.5703125" style="25" customWidth="1"/>
    <col min="8439" max="8440" width="2.5703125" style="25"/>
    <col min="8441" max="8441" width="2.140625" style="25" customWidth="1"/>
    <col min="8442" max="8447" width="2.5703125" style="25"/>
    <col min="8448" max="8448" width="3.42578125" style="25" customWidth="1"/>
    <col min="8449" max="8455" width="2.5703125" style="25"/>
    <col min="8456" max="8456" width="2.5703125" style="25" customWidth="1"/>
    <col min="8457" max="8466" width="2.5703125" style="25"/>
    <col min="8467" max="8467" width="3" style="25" customWidth="1"/>
    <col min="8468" max="8469" width="2.5703125" style="25"/>
    <col min="8470" max="8470" width="2.140625" style="25" customWidth="1"/>
    <col min="8471" max="8471" width="4" style="25" customWidth="1"/>
    <col min="8472" max="8473" width="2.5703125" style="25"/>
    <col min="8474" max="8474" width="2.42578125" style="25" customWidth="1"/>
    <col min="8475" max="8476" width="0.5703125" style="25" customWidth="1"/>
    <col min="8477" max="8478" width="2.5703125" style="25"/>
    <col min="8479" max="8479" width="7.42578125" style="25" customWidth="1"/>
    <col min="8480" max="8480" width="7" style="25" customWidth="1"/>
    <col min="8481" max="8491" width="2.5703125" style="25"/>
    <col min="8492" max="8492" width="0.85546875" style="25" customWidth="1"/>
    <col min="8493" max="8691" width="2.5703125" style="25"/>
    <col min="8692" max="8692" width="1.42578125" style="25" customWidth="1"/>
    <col min="8693" max="8693" width="1.140625" style="25" customWidth="1"/>
    <col min="8694" max="8694" width="1.5703125" style="25" customWidth="1"/>
    <col min="8695" max="8696" width="2.5703125" style="25"/>
    <col min="8697" max="8697" width="2.140625" style="25" customWidth="1"/>
    <col min="8698" max="8703" width="2.5703125" style="25"/>
    <col min="8704" max="8704" width="3.42578125" style="25" customWidth="1"/>
    <col min="8705" max="8711" width="2.5703125" style="25"/>
    <col min="8712" max="8712" width="2.5703125" style="25" customWidth="1"/>
    <col min="8713" max="8722" width="2.5703125" style="25"/>
    <col min="8723" max="8723" width="3" style="25" customWidth="1"/>
    <col min="8724" max="8725" width="2.5703125" style="25"/>
    <col min="8726" max="8726" width="2.140625" style="25" customWidth="1"/>
    <col min="8727" max="8727" width="4" style="25" customWidth="1"/>
    <col min="8728" max="8729" width="2.5703125" style="25"/>
    <col min="8730" max="8730" width="2.42578125" style="25" customWidth="1"/>
    <col min="8731" max="8732" width="0.5703125" style="25" customWidth="1"/>
    <col min="8733" max="8734" width="2.5703125" style="25"/>
    <col min="8735" max="8735" width="7.42578125" style="25" customWidth="1"/>
    <col min="8736" max="8736" width="7" style="25" customWidth="1"/>
    <col min="8737" max="8747" width="2.5703125" style="25"/>
    <col min="8748" max="8748" width="0.85546875" style="25" customWidth="1"/>
    <col min="8749" max="8947" width="2.5703125" style="25"/>
    <col min="8948" max="8948" width="1.42578125" style="25" customWidth="1"/>
    <col min="8949" max="8949" width="1.140625" style="25" customWidth="1"/>
    <col min="8950" max="8950" width="1.5703125" style="25" customWidth="1"/>
    <col min="8951" max="8952" width="2.5703125" style="25"/>
    <col min="8953" max="8953" width="2.140625" style="25" customWidth="1"/>
    <col min="8954" max="8959" width="2.5703125" style="25"/>
    <col min="8960" max="8960" width="3.42578125" style="25" customWidth="1"/>
    <col min="8961" max="8967" width="2.5703125" style="25"/>
    <col min="8968" max="8968" width="2.5703125" style="25" customWidth="1"/>
    <col min="8969" max="8978" width="2.5703125" style="25"/>
    <col min="8979" max="8979" width="3" style="25" customWidth="1"/>
    <col min="8980" max="8981" width="2.5703125" style="25"/>
    <col min="8982" max="8982" width="2.140625" style="25" customWidth="1"/>
    <col min="8983" max="8983" width="4" style="25" customWidth="1"/>
    <col min="8984" max="8985" width="2.5703125" style="25"/>
    <col min="8986" max="8986" width="2.42578125" style="25" customWidth="1"/>
    <col min="8987" max="8988" width="0.5703125" style="25" customWidth="1"/>
    <col min="8989" max="8990" width="2.5703125" style="25"/>
    <col min="8991" max="8991" width="7.42578125" style="25" customWidth="1"/>
    <col min="8992" max="8992" width="7" style="25" customWidth="1"/>
    <col min="8993" max="9003" width="2.5703125" style="25"/>
    <col min="9004" max="9004" width="0.85546875" style="25" customWidth="1"/>
    <col min="9005" max="9203" width="2.5703125" style="25"/>
    <col min="9204" max="9204" width="1.42578125" style="25" customWidth="1"/>
    <col min="9205" max="9205" width="1.140625" style="25" customWidth="1"/>
    <col min="9206" max="9206" width="1.5703125" style="25" customWidth="1"/>
    <col min="9207" max="9208" width="2.5703125" style="25"/>
    <col min="9209" max="9209" width="2.140625" style="25" customWidth="1"/>
    <col min="9210" max="9215" width="2.5703125" style="25"/>
    <col min="9216" max="9216" width="3.42578125" style="25" customWidth="1"/>
    <col min="9217" max="9223" width="2.5703125" style="25"/>
    <col min="9224" max="9224" width="2.5703125" style="25" customWidth="1"/>
    <col min="9225" max="9234" width="2.5703125" style="25"/>
    <col min="9235" max="9235" width="3" style="25" customWidth="1"/>
    <col min="9236" max="9237" width="2.5703125" style="25"/>
    <col min="9238" max="9238" width="2.140625" style="25" customWidth="1"/>
    <col min="9239" max="9239" width="4" style="25" customWidth="1"/>
    <col min="9240" max="9241" width="2.5703125" style="25"/>
    <col min="9242" max="9242" width="2.42578125" style="25" customWidth="1"/>
    <col min="9243" max="9244" width="0.5703125" style="25" customWidth="1"/>
    <col min="9245" max="9246" width="2.5703125" style="25"/>
    <col min="9247" max="9247" width="7.42578125" style="25" customWidth="1"/>
    <col min="9248" max="9248" width="7" style="25" customWidth="1"/>
    <col min="9249" max="9259" width="2.5703125" style="25"/>
    <col min="9260" max="9260" width="0.85546875" style="25" customWidth="1"/>
    <col min="9261" max="9459" width="2.5703125" style="25"/>
    <col min="9460" max="9460" width="1.42578125" style="25" customWidth="1"/>
    <col min="9461" max="9461" width="1.140625" style="25" customWidth="1"/>
    <col min="9462" max="9462" width="1.5703125" style="25" customWidth="1"/>
    <col min="9463" max="9464" width="2.5703125" style="25"/>
    <col min="9465" max="9465" width="2.140625" style="25" customWidth="1"/>
    <col min="9466" max="9471" width="2.5703125" style="25"/>
    <col min="9472" max="9472" width="3.42578125" style="25" customWidth="1"/>
    <col min="9473" max="9479" width="2.5703125" style="25"/>
    <col min="9480" max="9480" width="2.5703125" style="25" customWidth="1"/>
    <col min="9481" max="9490" width="2.5703125" style="25"/>
    <col min="9491" max="9491" width="3" style="25" customWidth="1"/>
    <col min="9492" max="9493" width="2.5703125" style="25"/>
    <col min="9494" max="9494" width="2.140625" style="25" customWidth="1"/>
    <col min="9495" max="9495" width="4" style="25" customWidth="1"/>
    <col min="9496" max="9497" width="2.5703125" style="25"/>
    <col min="9498" max="9498" width="2.42578125" style="25" customWidth="1"/>
    <col min="9499" max="9500" width="0.5703125" style="25" customWidth="1"/>
    <col min="9501" max="9502" width="2.5703125" style="25"/>
    <col min="9503" max="9503" width="7.42578125" style="25" customWidth="1"/>
    <col min="9504" max="9504" width="7" style="25" customWidth="1"/>
    <col min="9505" max="9515" width="2.5703125" style="25"/>
    <col min="9516" max="9516" width="0.85546875" style="25" customWidth="1"/>
    <col min="9517" max="9715" width="2.5703125" style="25"/>
    <col min="9716" max="9716" width="1.42578125" style="25" customWidth="1"/>
    <col min="9717" max="9717" width="1.140625" style="25" customWidth="1"/>
    <col min="9718" max="9718" width="1.5703125" style="25" customWidth="1"/>
    <col min="9719" max="9720" width="2.5703125" style="25"/>
    <col min="9721" max="9721" width="2.140625" style="25" customWidth="1"/>
    <col min="9722" max="9727" width="2.5703125" style="25"/>
    <col min="9728" max="9728" width="3.42578125" style="25" customWidth="1"/>
    <col min="9729" max="9735" width="2.5703125" style="25"/>
    <col min="9736" max="9736" width="2.5703125" style="25" customWidth="1"/>
    <col min="9737" max="9746" width="2.5703125" style="25"/>
    <col min="9747" max="9747" width="3" style="25" customWidth="1"/>
    <col min="9748" max="9749" width="2.5703125" style="25"/>
    <col min="9750" max="9750" width="2.140625" style="25" customWidth="1"/>
    <col min="9751" max="9751" width="4" style="25" customWidth="1"/>
    <col min="9752" max="9753" width="2.5703125" style="25"/>
    <col min="9754" max="9754" width="2.42578125" style="25" customWidth="1"/>
    <col min="9755" max="9756" width="0.5703125" style="25" customWidth="1"/>
    <col min="9757" max="9758" width="2.5703125" style="25"/>
    <col min="9759" max="9759" width="7.42578125" style="25" customWidth="1"/>
    <col min="9760" max="9760" width="7" style="25" customWidth="1"/>
    <col min="9761" max="9771" width="2.5703125" style="25"/>
    <col min="9772" max="9772" width="0.85546875" style="25" customWidth="1"/>
    <col min="9773" max="9971" width="2.5703125" style="25"/>
    <col min="9972" max="9972" width="1.42578125" style="25" customWidth="1"/>
    <col min="9973" max="9973" width="1.140625" style="25" customWidth="1"/>
    <col min="9974" max="9974" width="1.5703125" style="25" customWidth="1"/>
    <col min="9975" max="9976" width="2.5703125" style="25"/>
    <col min="9977" max="9977" width="2.140625" style="25" customWidth="1"/>
    <col min="9978" max="9983" width="2.5703125" style="25"/>
    <col min="9984" max="9984" width="3.42578125" style="25" customWidth="1"/>
    <col min="9985" max="9991" width="2.5703125" style="25"/>
    <col min="9992" max="9992" width="2.5703125" style="25" customWidth="1"/>
    <col min="9993" max="10002" width="2.5703125" style="25"/>
    <col min="10003" max="10003" width="3" style="25" customWidth="1"/>
    <col min="10004" max="10005" width="2.5703125" style="25"/>
    <col min="10006" max="10006" width="2.140625" style="25" customWidth="1"/>
    <col min="10007" max="10007" width="4" style="25" customWidth="1"/>
    <col min="10008" max="10009" width="2.5703125" style="25"/>
    <col min="10010" max="10010" width="2.42578125" style="25" customWidth="1"/>
    <col min="10011" max="10012" width="0.5703125" style="25" customWidth="1"/>
    <col min="10013" max="10014" width="2.5703125" style="25"/>
    <col min="10015" max="10015" width="7.42578125" style="25" customWidth="1"/>
    <col min="10016" max="10016" width="7" style="25" customWidth="1"/>
    <col min="10017" max="10027" width="2.5703125" style="25"/>
    <col min="10028" max="10028" width="0.85546875" style="25" customWidth="1"/>
    <col min="10029" max="10227" width="2.5703125" style="25"/>
    <col min="10228" max="10228" width="1.42578125" style="25" customWidth="1"/>
    <col min="10229" max="10229" width="1.140625" style="25" customWidth="1"/>
    <col min="10230" max="10230" width="1.5703125" style="25" customWidth="1"/>
    <col min="10231" max="10232" width="2.5703125" style="25"/>
    <col min="10233" max="10233" width="2.140625" style="25" customWidth="1"/>
    <col min="10234" max="10239" width="2.5703125" style="25"/>
    <col min="10240" max="10240" width="3.42578125" style="25" customWidth="1"/>
    <col min="10241" max="10247" width="2.5703125" style="25"/>
    <col min="10248" max="10248" width="2.5703125" style="25" customWidth="1"/>
    <col min="10249" max="10258" width="2.5703125" style="25"/>
    <col min="10259" max="10259" width="3" style="25" customWidth="1"/>
    <col min="10260" max="10261" width="2.5703125" style="25"/>
    <col min="10262" max="10262" width="2.140625" style="25" customWidth="1"/>
    <col min="10263" max="10263" width="4" style="25" customWidth="1"/>
    <col min="10264" max="10265" width="2.5703125" style="25"/>
    <col min="10266" max="10266" width="2.42578125" style="25" customWidth="1"/>
    <col min="10267" max="10268" width="0.5703125" style="25" customWidth="1"/>
    <col min="10269" max="10270" width="2.5703125" style="25"/>
    <col min="10271" max="10271" width="7.42578125" style="25" customWidth="1"/>
    <col min="10272" max="10272" width="7" style="25" customWidth="1"/>
    <col min="10273" max="10283" width="2.5703125" style="25"/>
    <col min="10284" max="10284" width="0.85546875" style="25" customWidth="1"/>
    <col min="10285" max="10483" width="2.5703125" style="25"/>
    <col min="10484" max="10484" width="1.42578125" style="25" customWidth="1"/>
    <col min="10485" max="10485" width="1.140625" style="25" customWidth="1"/>
    <col min="10486" max="10486" width="1.5703125" style="25" customWidth="1"/>
    <col min="10487" max="10488" width="2.5703125" style="25"/>
    <col min="10489" max="10489" width="2.140625" style="25" customWidth="1"/>
    <col min="10490" max="10495" width="2.5703125" style="25"/>
    <col min="10496" max="10496" width="3.42578125" style="25" customWidth="1"/>
    <col min="10497" max="10503" width="2.5703125" style="25"/>
    <col min="10504" max="10504" width="2.5703125" style="25" customWidth="1"/>
    <col min="10505" max="10514" width="2.5703125" style="25"/>
    <col min="10515" max="10515" width="3" style="25" customWidth="1"/>
    <col min="10516" max="10517" width="2.5703125" style="25"/>
    <col min="10518" max="10518" width="2.140625" style="25" customWidth="1"/>
    <col min="10519" max="10519" width="4" style="25" customWidth="1"/>
    <col min="10520" max="10521" width="2.5703125" style="25"/>
    <col min="10522" max="10522" width="2.42578125" style="25" customWidth="1"/>
    <col min="10523" max="10524" width="0.5703125" style="25" customWidth="1"/>
    <col min="10525" max="10526" width="2.5703125" style="25"/>
    <col min="10527" max="10527" width="7.42578125" style="25" customWidth="1"/>
    <col min="10528" max="10528" width="7" style="25" customWidth="1"/>
    <col min="10529" max="10539" width="2.5703125" style="25"/>
    <col min="10540" max="10540" width="0.85546875" style="25" customWidth="1"/>
    <col min="10541" max="10739" width="2.5703125" style="25"/>
    <col min="10740" max="10740" width="1.42578125" style="25" customWidth="1"/>
    <col min="10741" max="10741" width="1.140625" style="25" customWidth="1"/>
    <col min="10742" max="10742" width="1.5703125" style="25" customWidth="1"/>
    <col min="10743" max="10744" width="2.5703125" style="25"/>
    <col min="10745" max="10745" width="2.140625" style="25" customWidth="1"/>
    <col min="10746" max="10751" width="2.5703125" style="25"/>
    <col min="10752" max="10752" width="3.42578125" style="25" customWidth="1"/>
    <col min="10753" max="10759" width="2.5703125" style="25"/>
    <col min="10760" max="10760" width="2.5703125" style="25" customWidth="1"/>
    <col min="10761" max="10770" width="2.5703125" style="25"/>
    <col min="10771" max="10771" width="3" style="25" customWidth="1"/>
    <col min="10772" max="10773" width="2.5703125" style="25"/>
    <col min="10774" max="10774" width="2.140625" style="25" customWidth="1"/>
    <col min="10775" max="10775" width="4" style="25" customWidth="1"/>
    <col min="10776" max="10777" width="2.5703125" style="25"/>
    <col min="10778" max="10778" width="2.42578125" style="25" customWidth="1"/>
    <col min="10779" max="10780" width="0.5703125" style="25" customWidth="1"/>
    <col min="10781" max="10782" width="2.5703125" style="25"/>
    <col min="10783" max="10783" width="7.42578125" style="25" customWidth="1"/>
    <col min="10784" max="10784" width="7" style="25" customWidth="1"/>
    <col min="10785" max="10795" width="2.5703125" style="25"/>
    <col min="10796" max="10796" width="0.85546875" style="25" customWidth="1"/>
    <col min="10797" max="10995" width="2.5703125" style="25"/>
    <col min="10996" max="10996" width="1.42578125" style="25" customWidth="1"/>
    <col min="10997" max="10997" width="1.140625" style="25" customWidth="1"/>
    <col min="10998" max="10998" width="1.5703125" style="25" customWidth="1"/>
    <col min="10999" max="11000" width="2.5703125" style="25"/>
    <col min="11001" max="11001" width="2.140625" style="25" customWidth="1"/>
    <col min="11002" max="11007" width="2.5703125" style="25"/>
    <col min="11008" max="11008" width="3.42578125" style="25" customWidth="1"/>
    <col min="11009" max="11015" width="2.5703125" style="25"/>
    <col min="11016" max="11016" width="2.5703125" style="25" customWidth="1"/>
    <col min="11017" max="11026" width="2.5703125" style="25"/>
    <col min="11027" max="11027" width="3" style="25" customWidth="1"/>
    <col min="11028" max="11029" width="2.5703125" style="25"/>
    <col min="11030" max="11030" width="2.140625" style="25" customWidth="1"/>
    <col min="11031" max="11031" width="4" style="25" customWidth="1"/>
    <col min="11032" max="11033" width="2.5703125" style="25"/>
    <col min="11034" max="11034" width="2.42578125" style="25" customWidth="1"/>
    <col min="11035" max="11036" width="0.5703125" style="25" customWidth="1"/>
    <col min="11037" max="11038" width="2.5703125" style="25"/>
    <col min="11039" max="11039" width="7.42578125" style="25" customWidth="1"/>
    <col min="11040" max="11040" width="7" style="25" customWidth="1"/>
    <col min="11041" max="11051" width="2.5703125" style="25"/>
    <col min="11052" max="11052" width="0.85546875" style="25" customWidth="1"/>
    <col min="11053" max="11251" width="2.5703125" style="25"/>
    <col min="11252" max="11252" width="1.42578125" style="25" customWidth="1"/>
    <col min="11253" max="11253" width="1.140625" style="25" customWidth="1"/>
    <col min="11254" max="11254" width="1.5703125" style="25" customWidth="1"/>
    <col min="11255" max="11256" width="2.5703125" style="25"/>
    <col min="11257" max="11257" width="2.140625" style="25" customWidth="1"/>
    <col min="11258" max="11263" width="2.5703125" style="25"/>
    <col min="11264" max="11264" width="3.42578125" style="25" customWidth="1"/>
    <col min="11265" max="11271" width="2.5703125" style="25"/>
    <col min="11272" max="11272" width="2.5703125" style="25" customWidth="1"/>
    <col min="11273" max="11282" width="2.5703125" style="25"/>
    <col min="11283" max="11283" width="3" style="25" customWidth="1"/>
    <col min="11284" max="11285" width="2.5703125" style="25"/>
    <col min="11286" max="11286" width="2.140625" style="25" customWidth="1"/>
    <col min="11287" max="11287" width="4" style="25" customWidth="1"/>
    <col min="11288" max="11289" width="2.5703125" style="25"/>
    <col min="11290" max="11290" width="2.42578125" style="25" customWidth="1"/>
    <col min="11291" max="11292" width="0.5703125" style="25" customWidth="1"/>
    <col min="11293" max="11294" width="2.5703125" style="25"/>
    <col min="11295" max="11295" width="7.42578125" style="25" customWidth="1"/>
    <col min="11296" max="11296" width="7" style="25" customWidth="1"/>
    <col min="11297" max="11307" width="2.5703125" style="25"/>
    <col min="11308" max="11308" width="0.85546875" style="25" customWidth="1"/>
    <col min="11309" max="11507" width="2.5703125" style="25"/>
    <col min="11508" max="11508" width="1.42578125" style="25" customWidth="1"/>
    <col min="11509" max="11509" width="1.140625" style="25" customWidth="1"/>
    <col min="11510" max="11510" width="1.5703125" style="25" customWidth="1"/>
    <col min="11511" max="11512" width="2.5703125" style="25"/>
    <col min="11513" max="11513" width="2.140625" style="25" customWidth="1"/>
    <col min="11514" max="11519" width="2.5703125" style="25"/>
    <col min="11520" max="11520" width="3.42578125" style="25" customWidth="1"/>
    <col min="11521" max="11527" width="2.5703125" style="25"/>
    <col min="11528" max="11528" width="2.5703125" style="25" customWidth="1"/>
    <col min="11529" max="11538" width="2.5703125" style="25"/>
    <col min="11539" max="11539" width="3" style="25" customWidth="1"/>
    <col min="11540" max="11541" width="2.5703125" style="25"/>
    <col min="11542" max="11542" width="2.140625" style="25" customWidth="1"/>
    <col min="11543" max="11543" width="4" style="25" customWidth="1"/>
    <col min="11544" max="11545" width="2.5703125" style="25"/>
    <col min="11546" max="11546" width="2.42578125" style="25" customWidth="1"/>
    <col min="11547" max="11548" width="0.5703125" style="25" customWidth="1"/>
    <col min="11549" max="11550" width="2.5703125" style="25"/>
    <col min="11551" max="11551" width="7.42578125" style="25" customWidth="1"/>
    <col min="11552" max="11552" width="7" style="25" customWidth="1"/>
    <col min="11553" max="11563" width="2.5703125" style="25"/>
    <col min="11564" max="11564" width="0.85546875" style="25" customWidth="1"/>
    <col min="11565" max="11763" width="2.5703125" style="25"/>
    <col min="11764" max="11764" width="1.42578125" style="25" customWidth="1"/>
    <col min="11765" max="11765" width="1.140625" style="25" customWidth="1"/>
    <col min="11766" max="11766" width="1.5703125" style="25" customWidth="1"/>
    <col min="11767" max="11768" width="2.5703125" style="25"/>
    <col min="11769" max="11769" width="2.140625" style="25" customWidth="1"/>
    <col min="11770" max="11775" width="2.5703125" style="25"/>
    <col min="11776" max="11776" width="3.42578125" style="25" customWidth="1"/>
    <col min="11777" max="11783" width="2.5703125" style="25"/>
    <col min="11784" max="11784" width="2.5703125" style="25" customWidth="1"/>
    <col min="11785" max="11794" width="2.5703125" style="25"/>
    <col min="11795" max="11795" width="3" style="25" customWidth="1"/>
    <col min="11796" max="11797" width="2.5703125" style="25"/>
    <col min="11798" max="11798" width="2.140625" style="25" customWidth="1"/>
    <col min="11799" max="11799" width="4" style="25" customWidth="1"/>
    <col min="11800" max="11801" width="2.5703125" style="25"/>
    <col min="11802" max="11802" width="2.42578125" style="25" customWidth="1"/>
    <col min="11803" max="11804" width="0.5703125" style="25" customWidth="1"/>
    <col min="11805" max="11806" width="2.5703125" style="25"/>
    <col min="11807" max="11807" width="7.42578125" style="25" customWidth="1"/>
    <col min="11808" max="11808" width="7" style="25" customWidth="1"/>
    <col min="11809" max="11819" width="2.5703125" style="25"/>
    <col min="11820" max="11820" width="0.85546875" style="25" customWidth="1"/>
    <col min="11821" max="12019" width="2.5703125" style="25"/>
    <col min="12020" max="12020" width="1.42578125" style="25" customWidth="1"/>
    <col min="12021" max="12021" width="1.140625" style="25" customWidth="1"/>
    <col min="12022" max="12022" width="1.5703125" style="25" customWidth="1"/>
    <col min="12023" max="12024" width="2.5703125" style="25"/>
    <col min="12025" max="12025" width="2.140625" style="25" customWidth="1"/>
    <col min="12026" max="12031" width="2.5703125" style="25"/>
    <col min="12032" max="12032" width="3.42578125" style="25" customWidth="1"/>
    <col min="12033" max="12039" width="2.5703125" style="25"/>
    <col min="12040" max="12040" width="2.5703125" style="25" customWidth="1"/>
    <col min="12041" max="12050" width="2.5703125" style="25"/>
    <col min="12051" max="12051" width="3" style="25" customWidth="1"/>
    <col min="12052" max="12053" width="2.5703125" style="25"/>
    <col min="12054" max="12054" width="2.140625" style="25" customWidth="1"/>
    <col min="12055" max="12055" width="4" style="25" customWidth="1"/>
    <col min="12056" max="12057" width="2.5703125" style="25"/>
    <col min="12058" max="12058" width="2.42578125" style="25" customWidth="1"/>
    <col min="12059" max="12060" width="0.5703125" style="25" customWidth="1"/>
    <col min="12061" max="12062" width="2.5703125" style="25"/>
    <col min="12063" max="12063" width="7.42578125" style="25" customWidth="1"/>
    <col min="12064" max="12064" width="7" style="25" customWidth="1"/>
    <col min="12065" max="12075" width="2.5703125" style="25"/>
    <col min="12076" max="12076" width="0.85546875" style="25" customWidth="1"/>
    <col min="12077" max="12275" width="2.5703125" style="25"/>
    <col min="12276" max="12276" width="1.42578125" style="25" customWidth="1"/>
    <col min="12277" max="12277" width="1.140625" style="25" customWidth="1"/>
    <col min="12278" max="12278" width="1.5703125" style="25" customWidth="1"/>
    <col min="12279" max="12280" width="2.5703125" style="25"/>
    <col min="12281" max="12281" width="2.140625" style="25" customWidth="1"/>
    <col min="12282" max="12287" width="2.5703125" style="25"/>
    <col min="12288" max="12288" width="3.42578125" style="25" customWidth="1"/>
    <col min="12289" max="12295" width="2.5703125" style="25"/>
    <col min="12296" max="12296" width="2.5703125" style="25" customWidth="1"/>
    <col min="12297" max="12306" width="2.5703125" style="25"/>
    <col min="12307" max="12307" width="3" style="25" customWidth="1"/>
    <col min="12308" max="12309" width="2.5703125" style="25"/>
    <col min="12310" max="12310" width="2.140625" style="25" customWidth="1"/>
    <col min="12311" max="12311" width="4" style="25" customWidth="1"/>
    <col min="12312" max="12313" width="2.5703125" style="25"/>
    <col min="12314" max="12314" width="2.42578125" style="25" customWidth="1"/>
    <col min="12315" max="12316" width="0.5703125" style="25" customWidth="1"/>
    <col min="12317" max="12318" width="2.5703125" style="25"/>
    <col min="12319" max="12319" width="7.42578125" style="25" customWidth="1"/>
    <col min="12320" max="12320" width="7" style="25" customWidth="1"/>
    <col min="12321" max="12331" width="2.5703125" style="25"/>
    <col min="12332" max="12332" width="0.85546875" style="25" customWidth="1"/>
    <col min="12333" max="12531" width="2.5703125" style="25"/>
    <col min="12532" max="12532" width="1.42578125" style="25" customWidth="1"/>
    <col min="12533" max="12533" width="1.140625" style="25" customWidth="1"/>
    <col min="12534" max="12534" width="1.5703125" style="25" customWidth="1"/>
    <col min="12535" max="12536" width="2.5703125" style="25"/>
    <col min="12537" max="12537" width="2.140625" style="25" customWidth="1"/>
    <col min="12538" max="12543" width="2.5703125" style="25"/>
    <col min="12544" max="12544" width="3.42578125" style="25" customWidth="1"/>
    <col min="12545" max="12551" width="2.5703125" style="25"/>
    <col min="12552" max="12552" width="2.5703125" style="25" customWidth="1"/>
    <col min="12553" max="12562" width="2.5703125" style="25"/>
    <col min="12563" max="12563" width="3" style="25" customWidth="1"/>
    <col min="12564" max="12565" width="2.5703125" style="25"/>
    <col min="12566" max="12566" width="2.140625" style="25" customWidth="1"/>
    <col min="12567" max="12567" width="4" style="25" customWidth="1"/>
    <col min="12568" max="12569" width="2.5703125" style="25"/>
    <col min="12570" max="12570" width="2.42578125" style="25" customWidth="1"/>
    <col min="12571" max="12572" width="0.5703125" style="25" customWidth="1"/>
    <col min="12573" max="12574" width="2.5703125" style="25"/>
    <col min="12575" max="12575" width="7.42578125" style="25" customWidth="1"/>
    <col min="12576" max="12576" width="7" style="25" customWidth="1"/>
    <col min="12577" max="12587" width="2.5703125" style="25"/>
    <col min="12588" max="12588" width="0.85546875" style="25" customWidth="1"/>
    <col min="12589" max="12787" width="2.5703125" style="25"/>
    <col min="12788" max="12788" width="1.42578125" style="25" customWidth="1"/>
    <col min="12789" max="12789" width="1.140625" style="25" customWidth="1"/>
    <col min="12790" max="12790" width="1.5703125" style="25" customWidth="1"/>
    <col min="12791" max="12792" width="2.5703125" style="25"/>
    <col min="12793" max="12793" width="2.140625" style="25" customWidth="1"/>
    <col min="12794" max="12799" width="2.5703125" style="25"/>
    <col min="12800" max="12800" width="3.42578125" style="25" customWidth="1"/>
    <col min="12801" max="12807" width="2.5703125" style="25"/>
    <col min="12808" max="12808" width="2.5703125" style="25" customWidth="1"/>
    <col min="12809" max="12818" width="2.5703125" style="25"/>
    <col min="12819" max="12819" width="3" style="25" customWidth="1"/>
    <col min="12820" max="12821" width="2.5703125" style="25"/>
    <col min="12822" max="12822" width="2.140625" style="25" customWidth="1"/>
    <col min="12823" max="12823" width="4" style="25" customWidth="1"/>
    <col min="12824" max="12825" width="2.5703125" style="25"/>
    <col min="12826" max="12826" width="2.42578125" style="25" customWidth="1"/>
    <col min="12827" max="12828" width="0.5703125" style="25" customWidth="1"/>
    <col min="12829" max="12830" width="2.5703125" style="25"/>
    <col min="12831" max="12831" width="7.42578125" style="25" customWidth="1"/>
    <col min="12832" max="12832" width="7" style="25" customWidth="1"/>
    <col min="12833" max="12843" width="2.5703125" style="25"/>
    <col min="12844" max="12844" width="0.85546875" style="25" customWidth="1"/>
    <col min="12845" max="13043" width="2.5703125" style="25"/>
    <col min="13044" max="13044" width="1.42578125" style="25" customWidth="1"/>
    <col min="13045" max="13045" width="1.140625" style="25" customWidth="1"/>
    <col min="13046" max="13046" width="1.5703125" style="25" customWidth="1"/>
    <col min="13047" max="13048" width="2.5703125" style="25"/>
    <col min="13049" max="13049" width="2.140625" style="25" customWidth="1"/>
    <col min="13050" max="13055" width="2.5703125" style="25"/>
    <col min="13056" max="13056" width="3.42578125" style="25" customWidth="1"/>
    <col min="13057" max="13063" width="2.5703125" style="25"/>
    <col min="13064" max="13064" width="2.5703125" style="25" customWidth="1"/>
    <col min="13065" max="13074" width="2.5703125" style="25"/>
    <col min="13075" max="13075" width="3" style="25" customWidth="1"/>
    <col min="13076" max="13077" width="2.5703125" style="25"/>
    <col min="13078" max="13078" width="2.140625" style="25" customWidth="1"/>
    <col min="13079" max="13079" width="4" style="25" customWidth="1"/>
    <col min="13080" max="13081" width="2.5703125" style="25"/>
    <col min="13082" max="13082" width="2.42578125" style="25" customWidth="1"/>
    <col min="13083" max="13084" width="0.5703125" style="25" customWidth="1"/>
    <col min="13085" max="13086" width="2.5703125" style="25"/>
    <col min="13087" max="13087" width="7.42578125" style="25" customWidth="1"/>
    <col min="13088" max="13088" width="7" style="25" customWidth="1"/>
    <col min="13089" max="13099" width="2.5703125" style="25"/>
    <col min="13100" max="13100" width="0.85546875" style="25" customWidth="1"/>
    <col min="13101" max="13299" width="2.5703125" style="25"/>
    <col min="13300" max="13300" width="1.42578125" style="25" customWidth="1"/>
    <col min="13301" max="13301" width="1.140625" style="25" customWidth="1"/>
    <col min="13302" max="13302" width="1.5703125" style="25" customWidth="1"/>
    <col min="13303" max="13304" width="2.5703125" style="25"/>
    <col min="13305" max="13305" width="2.140625" style="25" customWidth="1"/>
    <col min="13306" max="13311" width="2.5703125" style="25"/>
    <col min="13312" max="13312" width="3.42578125" style="25" customWidth="1"/>
    <col min="13313" max="13319" width="2.5703125" style="25"/>
    <col min="13320" max="13320" width="2.5703125" style="25" customWidth="1"/>
    <col min="13321" max="13330" width="2.5703125" style="25"/>
    <col min="13331" max="13331" width="3" style="25" customWidth="1"/>
    <col min="13332" max="13333" width="2.5703125" style="25"/>
    <col min="13334" max="13334" width="2.140625" style="25" customWidth="1"/>
    <col min="13335" max="13335" width="4" style="25" customWidth="1"/>
    <col min="13336" max="13337" width="2.5703125" style="25"/>
    <col min="13338" max="13338" width="2.42578125" style="25" customWidth="1"/>
    <col min="13339" max="13340" width="0.5703125" style="25" customWidth="1"/>
    <col min="13341" max="13342" width="2.5703125" style="25"/>
    <col min="13343" max="13343" width="7.42578125" style="25" customWidth="1"/>
    <col min="13344" max="13344" width="7" style="25" customWidth="1"/>
    <col min="13345" max="13355" width="2.5703125" style="25"/>
    <col min="13356" max="13356" width="0.85546875" style="25" customWidth="1"/>
    <col min="13357" max="13555" width="2.5703125" style="25"/>
    <col min="13556" max="13556" width="1.42578125" style="25" customWidth="1"/>
    <col min="13557" max="13557" width="1.140625" style="25" customWidth="1"/>
    <col min="13558" max="13558" width="1.5703125" style="25" customWidth="1"/>
    <col min="13559" max="13560" width="2.5703125" style="25"/>
    <col min="13561" max="13561" width="2.140625" style="25" customWidth="1"/>
    <col min="13562" max="13567" width="2.5703125" style="25"/>
    <col min="13568" max="13568" width="3.42578125" style="25" customWidth="1"/>
    <col min="13569" max="13575" width="2.5703125" style="25"/>
    <col min="13576" max="13576" width="2.5703125" style="25" customWidth="1"/>
    <col min="13577" max="13586" width="2.5703125" style="25"/>
    <col min="13587" max="13587" width="3" style="25" customWidth="1"/>
    <col min="13588" max="13589" width="2.5703125" style="25"/>
    <col min="13590" max="13590" width="2.140625" style="25" customWidth="1"/>
    <col min="13591" max="13591" width="4" style="25" customWidth="1"/>
    <col min="13592" max="13593" width="2.5703125" style="25"/>
    <col min="13594" max="13594" width="2.42578125" style="25" customWidth="1"/>
    <col min="13595" max="13596" width="0.5703125" style="25" customWidth="1"/>
    <col min="13597" max="13598" width="2.5703125" style="25"/>
    <col min="13599" max="13599" width="7.42578125" style="25" customWidth="1"/>
    <col min="13600" max="13600" width="7" style="25" customWidth="1"/>
    <col min="13601" max="13611" width="2.5703125" style="25"/>
    <col min="13612" max="13612" width="0.85546875" style="25" customWidth="1"/>
    <col min="13613" max="13811" width="2.5703125" style="25"/>
    <col min="13812" max="13812" width="1.42578125" style="25" customWidth="1"/>
    <col min="13813" max="13813" width="1.140625" style="25" customWidth="1"/>
    <col min="13814" max="13814" width="1.5703125" style="25" customWidth="1"/>
    <col min="13815" max="13816" width="2.5703125" style="25"/>
    <col min="13817" max="13817" width="2.140625" style="25" customWidth="1"/>
    <col min="13818" max="13823" width="2.5703125" style="25"/>
    <col min="13824" max="13824" width="3.42578125" style="25" customWidth="1"/>
    <col min="13825" max="13831" width="2.5703125" style="25"/>
    <col min="13832" max="13832" width="2.5703125" style="25" customWidth="1"/>
    <col min="13833" max="13842" width="2.5703125" style="25"/>
    <col min="13843" max="13843" width="3" style="25" customWidth="1"/>
    <col min="13844" max="13845" width="2.5703125" style="25"/>
    <col min="13846" max="13846" width="2.140625" style="25" customWidth="1"/>
    <col min="13847" max="13847" width="4" style="25" customWidth="1"/>
    <col min="13848" max="13849" width="2.5703125" style="25"/>
    <col min="13850" max="13850" width="2.42578125" style="25" customWidth="1"/>
    <col min="13851" max="13852" width="0.5703125" style="25" customWidth="1"/>
    <col min="13853" max="13854" width="2.5703125" style="25"/>
    <col min="13855" max="13855" width="7.42578125" style="25" customWidth="1"/>
    <col min="13856" max="13856" width="7" style="25" customWidth="1"/>
    <col min="13857" max="13867" width="2.5703125" style="25"/>
    <col min="13868" max="13868" width="0.85546875" style="25" customWidth="1"/>
    <col min="13869" max="14067" width="2.5703125" style="25"/>
    <col min="14068" max="14068" width="1.42578125" style="25" customWidth="1"/>
    <col min="14069" max="14069" width="1.140625" style="25" customWidth="1"/>
    <col min="14070" max="14070" width="1.5703125" style="25" customWidth="1"/>
    <col min="14071" max="14072" width="2.5703125" style="25"/>
    <col min="14073" max="14073" width="2.140625" style="25" customWidth="1"/>
    <col min="14074" max="14079" width="2.5703125" style="25"/>
    <col min="14080" max="14080" width="3.42578125" style="25" customWidth="1"/>
    <col min="14081" max="14087" width="2.5703125" style="25"/>
    <col min="14088" max="14088" width="2.5703125" style="25" customWidth="1"/>
    <col min="14089" max="14098" width="2.5703125" style="25"/>
    <col min="14099" max="14099" width="3" style="25" customWidth="1"/>
    <col min="14100" max="14101" width="2.5703125" style="25"/>
    <col min="14102" max="14102" width="2.140625" style="25" customWidth="1"/>
    <col min="14103" max="14103" width="4" style="25" customWidth="1"/>
    <col min="14104" max="14105" width="2.5703125" style="25"/>
    <col min="14106" max="14106" width="2.42578125" style="25" customWidth="1"/>
    <col min="14107" max="14108" width="0.5703125" style="25" customWidth="1"/>
    <col min="14109" max="14110" width="2.5703125" style="25"/>
    <col min="14111" max="14111" width="7.42578125" style="25" customWidth="1"/>
    <col min="14112" max="14112" width="7" style="25" customWidth="1"/>
    <col min="14113" max="14123" width="2.5703125" style="25"/>
    <col min="14124" max="14124" width="0.85546875" style="25" customWidth="1"/>
    <col min="14125" max="14323" width="2.5703125" style="25"/>
    <col min="14324" max="14324" width="1.42578125" style="25" customWidth="1"/>
    <col min="14325" max="14325" width="1.140625" style="25" customWidth="1"/>
    <col min="14326" max="14326" width="1.5703125" style="25" customWidth="1"/>
    <col min="14327" max="14328" width="2.5703125" style="25"/>
    <col min="14329" max="14329" width="2.140625" style="25" customWidth="1"/>
    <col min="14330" max="14335" width="2.5703125" style="25"/>
    <col min="14336" max="14336" width="3.42578125" style="25" customWidth="1"/>
    <col min="14337" max="14343" width="2.5703125" style="25"/>
    <col min="14344" max="14344" width="2.5703125" style="25" customWidth="1"/>
    <col min="14345" max="14354" width="2.5703125" style="25"/>
    <col min="14355" max="14355" width="3" style="25" customWidth="1"/>
    <col min="14356" max="14357" width="2.5703125" style="25"/>
    <col min="14358" max="14358" width="2.140625" style="25" customWidth="1"/>
    <col min="14359" max="14359" width="4" style="25" customWidth="1"/>
    <col min="14360" max="14361" width="2.5703125" style="25"/>
    <col min="14362" max="14362" width="2.42578125" style="25" customWidth="1"/>
    <col min="14363" max="14364" width="0.5703125" style="25" customWidth="1"/>
    <col min="14365" max="14366" width="2.5703125" style="25"/>
    <col min="14367" max="14367" width="7.42578125" style="25" customWidth="1"/>
    <col min="14368" max="14368" width="7" style="25" customWidth="1"/>
    <col min="14369" max="14379" width="2.5703125" style="25"/>
    <col min="14380" max="14380" width="0.85546875" style="25" customWidth="1"/>
    <col min="14381" max="14579" width="2.5703125" style="25"/>
    <col min="14580" max="14580" width="1.42578125" style="25" customWidth="1"/>
    <col min="14581" max="14581" width="1.140625" style="25" customWidth="1"/>
    <col min="14582" max="14582" width="1.5703125" style="25" customWidth="1"/>
    <col min="14583" max="14584" width="2.5703125" style="25"/>
    <col min="14585" max="14585" width="2.140625" style="25" customWidth="1"/>
    <col min="14586" max="14591" width="2.5703125" style="25"/>
    <col min="14592" max="14592" width="3.42578125" style="25" customWidth="1"/>
    <col min="14593" max="14599" width="2.5703125" style="25"/>
    <col min="14600" max="14600" width="2.5703125" style="25" customWidth="1"/>
    <col min="14601" max="14610" width="2.5703125" style="25"/>
    <col min="14611" max="14611" width="3" style="25" customWidth="1"/>
    <col min="14612" max="14613" width="2.5703125" style="25"/>
    <col min="14614" max="14614" width="2.140625" style="25" customWidth="1"/>
    <col min="14615" max="14615" width="4" style="25" customWidth="1"/>
    <col min="14616" max="14617" width="2.5703125" style="25"/>
    <col min="14618" max="14618" width="2.42578125" style="25" customWidth="1"/>
    <col min="14619" max="14620" width="0.5703125" style="25" customWidth="1"/>
    <col min="14621" max="14622" width="2.5703125" style="25"/>
    <col min="14623" max="14623" width="7.42578125" style="25" customWidth="1"/>
    <col min="14624" max="14624" width="7" style="25" customWidth="1"/>
    <col min="14625" max="14635" width="2.5703125" style="25"/>
    <col min="14636" max="14636" width="0.85546875" style="25" customWidth="1"/>
    <col min="14637" max="14835" width="2.5703125" style="25"/>
    <col min="14836" max="14836" width="1.42578125" style="25" customWidth="1"/>
    <col min="14837" max="14837" width="1.140625" style="25" customWidth="1"/>
    <col min="14838" max="14838" width="1.5703125" style="25" customWidth="1"/>
    <col min="14839" max="14840" width="2.5703125" style="25"/>
    <col min="14841" max="14841" width="2.140625" style="25" customWidth="1"/>
    <col min="14842" max="14847" width="2.5703125" style="25"/>
    <col min="14848" max="14848" width="3.42578125" style="25" customWidth="1"/>
    <col min="14849" max="14855" width="2.5703125" style="25"/>
    <col min="14856" max="14856" width="2.5703125" style="25" customWidth="1"/>
    <col min="14857" max="14866" width="2.5703125" style="25"/>
    <col min="14867" max="14867" width="3" style="25" customWidth="1"/>
    <col min="14868" max="14869" width="2.5703125" style="25"/>
    <col min="14870" max="14870" width="2.140625" style="25" customWidth="1"/>
    <col min="14871" max="14871" width="4" style="25" customWidth="1"/>
    <col min="14872" max="14873" width="2.5703125" style="25"/>
    <col min="14874" max="14874" width="2.42578125" style="25" customWidth="1"/>
    <col min="14875" max="14876" width="0.5703125" style="25" customWidth="1"/>
    <col min="14877" max="14878" width="2.5703125" style="25"/>
    <col min="14879" max="14879" width="7.42578125" style="25" customWidth="1"/>
    <col min="14880" max="14880" width="7" style="25" customWidth="1"/>
    <col min="14881" max="14891" width="2.5703125" style="25"/>
    <col min="14892" max="14892" width="0.85546875" style="25" customWidth="1"/>
    <col min="14893" max="15091" width="2.5703125" style="25"/>
    <col min="15092" max="15092" width="1.42578125" style="25" customWidth="1"/>
    <col min="15093" max="15093" width="1.140625" style="25" customWidth="1"/>
    <col min="15094" max="15094" width="1.5703125" style="25" customWidth="1"/>
    <col min="15095" max="15096" width="2.5703125" style="25"/>
    <col min="15097" max="15097" width="2.140625" style="25" customWidth="1"/>
    <col min="15098" max="15103" width="2.5703125" style="25"/>
    <col min="15104" max="15104" width="3.42578125" style="25" customWidth="1"/>
    <col min="15105" max="15111" width="2.5703125" style="25"/>
    <col min="15112" max="15112" width="2.5703125" style="25" customWidth="1"/>
    <col min="15113" max="15122" width="2.5703125" style="25"/>
    <col min="15123" max="15123" width="3" style="25" customWidth="1"/>
    <col min="15124" max="15125" width="2.5703125" style="25"/>
    <col min="15126" max="15126" width="2.140625" style="25" customWidth="1"/>
    <col min="15127" max="15127" width="4" style="25" customWidth="1"/>
    <col min="15128" max="15129" width="2.5703125" style="25"/>
    <col min="15130" max="15130" width="2.42578125" style="25" customWidth="1"/>
    <col min="15131" max="15132" width="0.5703125" style="25" customWidth="1"/>
    <col min="15133" max="15134" width="2.5703125" style="25"/>
    <col min="15135" max="15135" width="7.42578125" style="25" customWidth="1"/>
    <col min="15136" max="15136" width="7" style="25" customWidth="1"/>
    <col min="15137" max="15147" width="2.5703125" style="25"/>
    <col min="15148" max="15148" width="0.85546875" style="25" customWidth="1"/>
    <col min="15149" max="15347" width="2.5703125" style="25"/>
    <col min="15348" max="15348" width="1.42578125" style="25" customWidth="1"/>
    <col min="15349" max="15349" width="1.140625" style="25" customWidth="1"/>
    <col min="15350" max="15350" width="1.5703125" style="25" customWidth="1"/>
    <col min="15351" max="15352" width="2.5703125" style="25"/>
    <col min="15353" max="15353" width="2.140625" style="25" customWidth="1"/>
    <col min="15354" max="15359" width="2.5703125" style="25"/>
    <col min="15360" max="15360" width="3.42578125" style="25" customWidth="1"/>
    <col min="15361" max="15367" width="2.5703125" style="25"/>
    <col min="15368" max="15368" width="2.5703125" style="25" customWidth="1"/>
    <col min="15369" max="15378" width="2.5703125" style="25"/>
    <col min="15379" max="15379" width="3" style="25" customWidth="1"/>
    <col min="15380" max="15381" width="2.5703125" style="25"/>
    <col min="15382" max="15382" width="2.140625" style="25" customWidth="1"/>
    <col min="15383" max="15383" width="4" style="25" customWidth="1"/>
    <col min="15384" max="15385" width="2.5703125" style="25"/>
    <col min="15386" max="15386" width="2.42578125" style="25" customWidth="1"/>
    <col min="15387" max="15388" width="0.5703125" style="25" customWidth="1"/>
    <col min="15389" max="15390" width="2.5703125" style="25"/>
    <col min="15391" max="15391" width="7.42578125" style="25" customWidth="1"/>
    <col min="15392" max="15392" width="7" style="25" customWidth="1"/>
    <col min="15393" max="15403" width="2.5703125" style="25"/>
    <col min="15404" max="15404" width="0.85546875" style="25" customWidth="1"/>
    <col min="15405" max="15603" width="2.5703125" style="25"/>
    <col min="15604" max="15604" width="1.42578125" style="25" customWidth="1"/>
    <col min="15605" max="15605" width="1.140625" style="25" customWidth="1"/>
    <col min="15606" max="15606" width="1.5703125" style="25" customWidth="1"/>
    <col min="15607" max="15608" width="2.5703125" style="25"/>
    <col min="15609" max="15609" width="2.140625" style="25" customWidth="1"/>
    <col min="15610" max="15615" width="2.5703125" style="25"/>
    <col min="15616" max="15616" width="3.42578125" style="25" customWidth="1"/>
    <col min="15617" max="15623" width="2.5703125" style="25"/>
    <col min="15624" max="15624" width="2.5703125" style="25" customWidth="1"/>
    <col min="15625" max="15634" width="2.5703125" style="25"/>
    <col min="15635" max="15635" width="3" style="25" customWidth="1"/>
    <col min="15636" max="15637" width="2.5703125" style="25"/>
    <col min="15638" max="15638" width="2.140625" style="25" customWidth="1"/>
    <col min="15639" max="15639" width="4" style="25" customWidth="1"/>
    <col min="15640" max="15641" width="2.5703125" style="25"/>
    <col min="15642" max="15642" width="2.42578125" style="25" customWidth="1"/>
    <col min="15643" max="15644" width="0.5703125" style="25" customWidth="1"/>
    <col min="15645" max="15646" width="2.5703125" style="25"/>
    <col min="15647" max="15647" width="7.42578125" style="25" customWidth="1"/>
    <col min="15648" max="15648" width="7" style="25" customWidth="1"/>
    <col min="15649" max="15659" width="2.5703125" style="25"/>
    <col min="15660" max="15660" width="0.85546875" style="25" customWidth="1"/>
    <col min="15661" max="15859" width="2.5703125" style="25"/>
    <col min="15860" max="15860" width="1.42578125" style="25" customWidth="1"/>
    <col min="15861" max="15861" width="1.140625" style="25" customWidth="1"/>
    <col min="15862" max="15862" width="1.5703125" style="25" customWidth="1"/>
    <col min="15863" max="15864" width="2.5703125" style="25"/>
    <col min="15865" max="15865" width="2.140625" style="25" customWidth="1"/>
    <col min="15866" max="15871" width="2.5703125" style="25"/>
    <col min="15872" max="15872" width="3.42578125" style="25" customWidth="1"/>
    <col min="15873" max="15879" width="2.5703125" style="25"/>
    <col min="15880" max="15880" width="2.5703125" style="25" customWidth="1"/>
    <col min="15881" max="15890" width="2.5703125" style="25"/>
    <col min="15891" max="15891" width="3" style="25" customWidth="1"/>
    <col min="15892" max="15893" width="2.5703125" style="25"/>
    <col min="15894" max="15894" width="2.140625" style="25" customWidth="1"/>
    <col min="15895" max="15895" width="4" style="25" customWidth="1"/>
    <col min="15896" max="15897" width="2.5703125" style="25"/>
    <col min="15898" max="15898" width="2.42578125" style="25" customWidth="1"/>
    <col min="15899" max="15900" width="0.5703125" style="25" customWidth="1"/>
    <col min="15901" max="15902" width="2.5703125" style="25"/>
    <col min="15903" max="15903" width="7.42578125" style="25" customWidth="1"/>
    <col min="15904" max="15904" width="7" style="25" customWidth="1"/>
    <col min="15905" max="15915" width="2.5703125" style="25"/>
    <col min="15916" max="15916" width="0.85546875" style="25" customWidth="1"/>
    <col min="15917" max="16115" width="2.5703125" style="25"/>
    <col min="16116" max="16116" width="1.42578125" style="25" customWidth="1"/>
    <col min="16117" max="16117" width="1.140625" style="25" customWidth="1"/>
    <col min="16118" max="16118" width="1.5703125" style="25" customWidth="1"/>
    <col min="16119" max="16120" width="2.5703125" style="25"/>
    <col min="16121" max="16121" width="2.140625" style="25" customWidth="1"/>
    <col min="16122" max="16127" width="2.5703125" style="25"/>
    <col min="16128" max="16128" width="3.42578125" style="25" customWidth="1"/>
    <col min="16129" max="16135" width="2.5703125" style="25"/>
    <col min="16136" max="16136" width="2.5703125" style="25" customWidth="1"/>
    <col min="16137" max="16146" width="2.5703125" style="25"/>
    <col min="16147" max="16147" width="3" style="25" customWidth="1"/>
    <col min="16148" max="16149" width="2.5703125" style="25"/>
    <col min="16150" max="16150" width="2.140625" style="25" customWidth="1"/>
    <col min="16151" max="16151" width="4" style="25" customWidth="1"/>
    <col min="16152" max="16153" width="2.5703125" style="25"/>
    <col min="16154" max="16154" width="2.42578125" style="25" customWidth="1"/>
    <col min="16155" max="16156" width="0.5703125" style="25" customWidth="1"/>
    <col min="16157" max="16158" width="2.5703125" style="25"/>
    <col min="16159" max="16159" width="7.42578125" style="25" customWidth="1"/>
    <col min="16160" max="16160" width="7" style="25" customWidth="1"/>
    <col min="16161" max="16171" width="2.5703125" style="25"/>
    <col min="16172" max="16172" width="0.85546875" style="25" customWidth="1"/>
    <col min="16173" max="16384" width="2.5703125" style="25"/>
  </cols>
  <sheetData>
    <row r="1" spans="2:48" ht="12.6" customHeight="1" x14ac:dyDescent="0.2"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2:48" ht="12.6" customHeight="1" x14ac:dyDescent="0.2">
      <c r="B2" s="51"/>
      <c r="C2" s="51"/>
      <c r="D2" s="51"/>
      <c r="E2" s="51"/>
      <c r="F2" s="51"/>
      <c r="G2" s="51"/>
      <c r="K2" s="578" t="s">
        <v>368</v>
      </c>
      <c r="L2" s="579"/>
      <c r="M2" s="579"/>
      <c r="N2" s="579"/>
      <c r="O2" s="579"/>
      <c r="P2" s="579"/>
      <c r="Q2" s="579"/>
      <c r="R2" s="579"/>
      <c r="S2" s="579"/>
      <c r="T2" s="580"/>
    </row>
    <row r="3" spans="2:48" ht="12.6" customHeight="1" x14ac:dyDescent="0.25">
      <c r="B3" s="51"/>
      <c r="C3" s="51"/>
      <c r="D3" s="51"/>
      <c r="E3" s="51"/>
      <c r="F3" s="51"/>
      <c r="G3" s="51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</row>
    <row r="4" spans="2:48" ht="15" customHeight="1" x14ac:dyDescent="0.2">
      <c r="B4" s="26"/>
      <c r="C4" s="26"/>
      <c r="D4" s="26"/>
      <c r="E4" s="53"/>
      <c r="F4" s="53"/>
      <c r="G4" s="53"/>
      <c r="H4" s="602" t="s">
        <v>129</v>
      </c>
      <c r="I4" s="602"/>
      <c r="J4" s="602"/>
      <c r="K4" s="602"/>
      <c r="L4" s="602"/>
      <c r="M4" s="602"/>
      <c r="N4" s="602"/>
      <c r="O4" s="602"/>
      <c r="P4" s="602"/>
      <c r="Q4" s="602"/>
      <c r="R4" s="602"/>
      <c r="S4" s="602"/>
      <c r="T4" s="602"/>
      <c r="U4" s="602"/>
      <c r="V4" s="602"/>
      <c r="W4" s="602"/>
      <c r="X4" s="814"/>
      <c r="Y4" s="814"/>
      <c r="Z4" s="814"/>
      <c r="AA4" s="814"/>
      <c r="AB4" s="52"/>
    </row>
    <row r="5" spans="2:48" ht="12.6" customHeight="1" x14ac:dyDescent="0.2">
      <c r="B5" s="26"/>
      <c r="C5" s="26"/>
      <c r="D5" s="26"/>
      <c r="E5" s="53"/>
      <c r="F5" s="53"/>
      <c r="G5" s="53"/>
      <c r="H5" s="26"/>
      <c r="V5" s="26"/>
      <c r="W5" s="26"/>
      <c r="X5" s="53"/>
      <c r="Y5" s="54"/>
      <c r="Z5" s="52"/>
      <c r="AA5" s="52"/>
      <c r="AB5" s="52"/>
      <c r="AI5" s="601"/>
      <c r="AJ5" s="601"/>
      <c r="AK5" s="601"/>
      <c r="AL5" s="601"/>
      <c r="AM5" s="601"/>
      <c r="AN5" s="601"/>
      <c r="AO5" s="601"/>
      <c r="AP5" s="601"/>
      <c r="AQ5" s="601"/>
    </row>
    <row r="6" spans="2:48" ht="12.6" customHeight="1" x14ac:dyDescent="0.2">
      <c r="B6" s="26"/>
      <c r="C6" s="26"/>
      <c r="D6" s="26"/>
      <c r="E6" s="26"/>
      <c r="F6" s="26"/>
      <c r="G6" s="56"/>
      <c r="H6" s="602" t="s">
        <v>130</v>
      </c>
      <c r="I6" s="602"/>
      <c r="J6" s="602"/>
      <c r="K6" s="602"/>
      <c r="L6" s="602"/>
      <c r="M6" s="602"/>
      <c r="N6" s="602"/>
      <c r="O6" s="602"/>
      <c r="P6" s="602"/>
      <c r="Q6" s="602"/>
      <c r="R6" s="602"/>
      <c r="S6" s="602"/>
      <c r="T6" s="602"/>
      <c r="U6" s="602"/>
      <c r="V6" s="602"/>
      <c r="W6" s="602"/>
      <c r="X6" s="26"/>
      <c r="Y6" s="26"/>
      <c r="Z6" s="26"/>
      <c r="AA6" s="26"/>
      <c r="AB6" s="26"/>
      <c r="AE6" s="28"/>
    </row>
    <row r="7" spans="2:48" ht="5.0999999999999996" customHeight="1" x14ac:dyDescent="0.2">
      <c r="B7" s="26"/>
      <c r="C7" s="26"/>
      <c r="D7" s="26"/>
      <c r="E7" s="26"/>
      <c r="F7" s="26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26"/>
      <c r="Y7" s="26"/>
      <c r="Z7" s="26"/>
      <c r="AA7" s="26"/>
      <c r="AB7" s="26"/>
      <c r="AE7" s="28"/>
      <c r="AI7" s="601"/>
      <c r="AJ7" s="601"/>
      <c r="AK7" s="601"/>
      <c r="AL7" s="601"/>
      <c r="AM7" s="601"/>
      <c r="AN7" s="601"/>
      <c r="AO7" s="601"/>
      <c r="AP7" s="601"/>
      <c r="AQ7" s="601"/>
    </row>
    <row r="8" spans="2:48" ht="5.0999999999999996" customHeight="1" x14ac:dyDescent="0.25">
      <c r="B8" s="26"/>
      <c r="C8" s="55"/>
      <c r="D8" s="55"/>
      <c r="E8" s="55"/>
      <c r="F8" s="55"/>
      <c r="G8" s="55"/>
      <c r="X8" s="55"/>
      <c r="Y8" s="55"/>
      <c r="Z8" s="55"/>
      <c r="AA8" s="26"/>
      <c r="AB8" s="26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</row>
    <row r="9" spans="2:48" ht="12.6" customHeight="1" x14ac:dyDescent="0.2">
      <c r="B9" s="26"/>
      <c r="C9" s="26"/>
      <c r="D9" s="26"/>
      <c r="E9" s="26"/>
      <c r="F9" s="26"/>
      <c r="G9" s="26"/>
      <c r="H9" s="603" t="s">
        <v>131</v>
      </c>
      <c r="I9" s="603"/>
      <c r="J9" s="603"/>
      <c r="K9" s="603"/>
      <c r="L9" s="603"/>
      <c r="M9" s="603"/>
      <c r="N9" s="603"/>
      <c r="O9" s="603"/>
      <c r="P9" s="603"/>
      <c r="Q9" s="603"/>
      <c r="R9" s="603"/>
      <c r="S9" s="603"/>
      <c r="T9" s="603"/>
      <c r="U9" s="603"/>
      <c r="V9" s="603"/>
      <c r="W9" s="603"/>
      <c r="X9" s="26"/>
      <c r="Y9" s="26"/>
      <c r="Z9" s="26"/>
      <c r="AA9" s="26"/>
      <c r="AB9" s="26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</row>
    <row r="10" spans="2:48" ht="12.6" customHeight="1" thickBot="1" x14ac:dyDescent="0.25">
      <c r="B10" s="26"/>
      <c r="C10" s="26"/>
      <c r="D10" s="26"/>
      <c r="E10" s="26"/>
      <c r="F10" s="26"/>
      <c r="G10" s="26"/>
      <c r="X10" s="26"/>
      <c r="Y10" s="26"/>
      <c r="Z10" s="26"/>
      <c r="AA10" s="26"/>
      <c r="AB10" s="26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</row>
    <row r="11" spans="2:48" ht="14.1" customHeight="1" x14ac:dyDescent="0.2">
      <c r="B11" s="842"/>
      <c r="C11" s="853" t="s">
        <v>334</v>
      </c>
      <c r="D11" s="853"/>
      <c r="E11" s="853"/>
      <c r="F11" s="853"/>
      <c r="G11" s="853"/>
      <c r="H11" s="853"/>
      <c r="I11" s="853"/>
      <c r="J11" s="853"/>
      <c r="K11" s="853"/>
      <c r="L11" s="853"/>
      <c r="M11" s="853"/>
      <c r="N11" s="853"/>
      <c r="O11" s="853"/>
      <c r="P11" s="853"/>
      <c r="Q11" s="853"/>
      <c r="R11" s="853"/>
      <c r="S11" s="700" t="s">
        <v>337</v>
      </c>
      <c r="T11" s="596"/>
      <c r="U11" s="596"/>
      <c r="V11" s="596"/>
      <c r="W11" s="596"/>
      <c r="X11" s="596"/>
      <c r="Y11" s="596"/>
      <c r="Z11" s="596"/>
      <c r="AA11" s="692"/>
      <c r="AB11" s="26"/>
    </row>
    <row r="12" spans="2:48" ht="14.1" customHeight="1" thickBot="1" x14ac:dyDescent="0.25">
      <c r="B12" s="916"/>
      <c r="C12" s="751"/>
      <c r="D12" s="751"/>
      <c r="E12" s="751"/>
      <c r="F12" s="751"/>
      <c r="G12" s="751"/>
      <c r="H12" s="751"/>
      <c r="I12" s="751"/>
      <c r="J12" s="751"/>
      <c r="K12" s="751"/>
      <c r="L12" s="751"/>
      <c r="M12" s="751"/>
      <c r="N12" s="751"/>
      <c r="O12" s="751"/>
      <c r="P12" s="751"/>
      <c r="Q12" s="751"/>
      <c r="R12" s="751"/>
      <c r="S12" s="669"/>
      <c r="T12" s="670"/>
      <c r="U12" s="670"/>
      <c r="V12" s="670"/>
      <c r="W12" s="670"/>
      <c r="X12" s="670"/>
      <c r="Y12" s="670"/>
      <c r="Z12" s="670"/>
      <c r="AA12" s="695"/>
      <c r="AB12" s="26"/>
    </row>
    <row r="13" spans="2:48" ht="14.1" customHeight="1" x14ac:dyDescent="0.2">
      <c r="B13" s="842"/>
      <c r="C13" s="664" t="s">
        <v>335</v>
      </c>
      <c r="D13" s="664"/>
      <c r="E13" s="664"/>
      <c r="F13" s="664"/>
      <c r="G13" s="664"/>
      <c r="H13" s="664"/>
      <c r="I13" s="664"/>
      <c r="J13" s="664"/>
      <c r="K13" s="664"/>
      <c r="L13" s="664"/>
      <c r="M13" s="664"/>
      <c r="N13" s="664"/>
      <c r="O13" s="664"/>
      <c r="P13" s="664"/>
      <c r="Q13" s="664"/>
      <c r="R13" s="664"/>
      <c r="S13" s="700" t="s">
        <v>338</v>
      </c>
      <c r="T13" s="596"/>
      <c r="U13" s="596"/>
      <c r="V13" s="596"/>
      <c r="W13" s="596"/>
      <c r="X13" s="596"/>
      <c r="Y13" s="596"/>
      <c r="Z13" s="596"/>
      <c r="AA13" s="692"/>
      <c r="AB13" s="26"/>
    </row>
    <row r="14" spans="2:48" ht="14.1" customHeight="1" thickBot="1" x14ac:dyDescent="0.25">
      <c r="B14" s="916"/>
      <c r="C14" s="751"/>
      <c r="D14" s="751"/>
      <c r="E14" s="751"/>
      <c r="F14" s="751"/>
      <c r="G14" s="751"/>
      <c r="H14" s="751"/>
      <c r="I14" s="751"/>
      <c r="J14" s="751"/>
      <c r="K14" s="751"/>
      <c r="L14" s="751"/>
      <c r="M14" s="751"/>
      <c r="N14" s="751"/>
      <c r="O14" s="751"/>
      <c r="P14" s="751"/>
      <c r="Q14" s="751"/>
      <c r="R14" s="751"/>
      <c r="S14" s="669"/>
      <c r="T14" s="670"/>
      <c r="U14" s="670"/>
      <c r="V14" s="670"/>
      <c r="W14" s="670"/>
      <c r="X14" s="670"/>
      <c r="Y14" s="670"/>
      <c r="Z14" s="670"/>
      <c r="AA14" s="695"/>
      <c r="AB14" s="26"/>
    </row>
    <row r="15" spans="2:48" ht="14.1" customHeight="1" x14ac:dyDescent="0.2">
      <c r="B15" s="842"/>
      <c r="C15" s="664" t="s">
        <v>336</v>
      </c>
      <c r="D15" s="664"/>
      <c r="E15" s="664"/>
      <c r="F15" s="664"/>
      <c r="G15" s="664"/>
      <c r="H15" s="664"/>
      <c r="I15" s="664"/>
      <c r="J15" s="664"/>
      <c r="K15" s="664"/>
      <c r="L15" s="664"/>
      <c r="M15" s="664"/>
      <c r="N15" s="664"/>
      <c r="O15" s="664"/>
      <c r="P15" s="664"/>
      <c r="Q15" s="664"/>
      <c r="R15" s="664"/>
      <c r="S15" s="700" t="s">
        <v>339</v>
      </c>
      <c r="T15" s="596"/>
      <c r="U15" s="596"/>
      <c r="V15" s="596"/>
      <c r="W15" s="596"/>
      <c r="X15" s="596"/>
      <c r="Y15" s="596"/>
      <c r="Z15" s="596"/>
      <c r="AA15" s="692"/>
      <c r="AB15" s="26"/>
    </row>
    <row r="16" spans="2:48" ht="14.1" customHeight="1" thickBot="1" x14ac:dyDescent="0.25">
      <c r="B16" s="916"/>
      <c r="C16" s="751"/>
      <c r="D16" s="751"/>
      <c r="E16" s="751"/>
      <c r="F16" s="751"/>
      <c r="G16" s="751"/>
      <c r="H16" s="751"/>
      <c r="I16" s="751"/>
      <c r="J16" s="751"/>
      <c r="K16" s="751"/>
      <c r="L16" s="751"/>
      <c r="M16" s="751"/>
      <c r="N16" s="751"/>
      <c r="O16" s="751"/>
      <c r="P16" s="751"/>
      <c r="Q16" s="751"/>
      <c r="R16" s="751"/>
      <c r="S16" s="669"/>
      <c r="T16" s="670"/>
      <c r="U16" s="670"/>
      <c r="V16" s="670"/>
      <c r="W16" s="670"/>
      <c r="X16" s="670"/>
      <c r="Y16" s="670"/>
      <c r="Z16" s="670"/>
      <c r="AA16" s="695"/>
      <c r="AB16" s="26"/>
    </row>
    <row r="17" spans="2:28" ht="14.1" customHeight="1" x14ac:dyDescent="0.2">
      <c r="B17" s="842" t="s">
        <v>112</v>
      </c>
      <c r="C17" s="893" t="s">
        <v>497</v>
      </c>
      <c r="D17" s="893"/>
      <c r="E17" s="893"/>
      <c r="F17" s="893"/>
      <c r="G17" s="893"/>
      <c r="H17" s="893"/>
      <c r="I17" s="893"/>
      <c r="J17" s="893"/>
      <c r="K17" s="893"/>
      <c r="L17" s="893"/>
      <c r="M17" s="893"/>
      <c r="N17" s="893"/>
      <c r="O17" s="893"/>
      <c r="P17" s="893"/>
      <c r="Q17" s="893"/>
      <c r="R17" s="893"/>
      <c r="S17" s="700" t="s">
        <v>498</v>
      </c>
      <c r="T17" s="596"/>
      <c r="U17" s="596"/>
      <c r="V17" s="596"/>
      <c r="W17" s="596"/>
      <c r="X17" s="596"/>
      <c r="Y17" s="596"/>
      <c r="Z17" s="596"/>
      <c r="AA17" s="692"/>
      <c r="AB17" s="26"/>
    </row>
    <row r="18" spans="2:28" ht="14.1" customHeight="1" x14ac:dyDescent="0.2">
      <c r="B18" s="819"/>
      <c r="C18" s="893"/>
      <c r="D18" s="893"/>
      <c r="E18" s="893"/>
      <c r="F18" s="893"/>
      <c r="G18" s="893"/>
      <c r="H18" s="893"/>
      <c r="I18" s="893"/>
      <c r="J18" s="893"/>
      <c r="K18" s="893"/>
      <c r="L18" s="893"/>
      <c r="M18" s="893"/>
      <c r="N18" s="893"/>
      <c r="O18" s="893"/>
      <c r="P18" s="893"/>
      <c r="Q18" s="893"/>
      <c r="R18" s="893"/>
      <c r="S18" s="535"/>
      <c r="T18" s="536"/>
      <c r="U18" s="536"/>
      <c r="V18" s="536"/>
      <c r="W18" s="536"/>
      <c r="X18" s="536"/>
      <c r="Y18" s="536"/>
      <c r="Z18" s="536"/>
      <c r="AA18" s="688"/>
      <c r="AB18" s="26"/>
    </row>
    <row r="19" spans="2:28" ht="14.1" customHeight="1" thickBot="1" x14ac:dyDescent="0.25">
      <c r="B19" s="821"/>
      <c r="C19" s="894"/>
      <c r="D19" s="894"/>
      <c r="E19" s="894"/>
      <c r="F19" s="894"/>
      <c r="G19" s="894"/>
      <c r="H19" s="894"/>
      <c r="I19" s="894"/>
      <c r="J19" s="894"/>
      <c r="K19" s="894"/>
      <c r="L19" s="894"/>
      <c r="M19" s="894"/>
      <c r="N19" s="894"/>
      <c r="O19" s="894"/>
      <c r="P19" s="894"/>
      <c r="Q19" s="894"/>
      <c r="R19" s="894"/>
      <c r="S19" s="669"/>
      <c r="T19" s="670"/>
      <c r="U19" s="670"/>
      <c r="V19" s="670"/>
      <c r="W19" s="670"/>
      <c r="X19" s="670"/>
      <c r="Y19" s="670"/>
      <c r="Z19" s="670"/>
      <c r="AA19" s="695"/>
      <c r="AB19" s="26"/>
    </row>
    <row r="20" spans="2:28" ht="12.6" customHeight="1" thickBot="1" x14ac:dyDescent="0.25">
      <c r="B20" s="47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26"/>
    </row>
    <row r="21" spans="2:28" s="38" customFormat="1" ht="17.100000000000001" customHeight="1" x14ac:dyDescent="0.25">
      <c r="B21" s="891" t="s">
        <v>340</v>
      </c>
      <c r="C21" s="892"/>
      <c r="D21" s="892"/>
      <c r="E21" s="892"/>
      <c r="F21" s="892"/>
      <c r="G21" s="892"/>
      <c r="H21" s="837" t="str">
        <f>'Dados de Entrada'!C7</f>
        <v>BJ</v>
      </c>
      <c r="I21" s="837"/>
      <c r="J21" s="837"/>
      <c r="K21" s="837"/>
      <c r="L21" s="837"/>
      <c r="M21" s="837"/>
      <c r="N21" s="837"/>
      <c r="O21" s="837"/>
      <c r="P21" s="837"/>
      <c r="Q21" s="837"/>
      <c r="R21" s="838"/>
      <c r="S21" s="49"/>
      <c r="T21" s="49"/>
      <c r="U21" s="49"/>
      <c r="V21" s="49"/>
      <c r="W21" s="49"/>
      <c r="X21" s="49"/>
      <c r="Y21" s="49"/>
      <c r="Z21" s="49"/>
      <c r="AA21" s="50"/>
      <c r="AB21" s="58"/>
    </row>
    <row r="22" spans="2:28" s="38" customFormat="1" ht="17.100000000000001" customHeight="1" x14ac:dyDescent="0.25">
      <c r="B22" s="898" t="s">
        <v>341</v>
      </c>
      <c r="C22" s="899"/>
      <c r="D22" s="899"/>
      <c r="E22" s="899"/>
      <c r="F22" s="899"/>
      <c r="G22" s="900"/>
      <c r="H22" s="904" t="str">
        <f>'Dados de Entrada'!C16</f>
        <v>Carga Geral</v>
      </c>
      <c r="I22" s="905"/>
      <c r="J22" s="905"/>
      <c r="K22" s="905"/>
      <c r="L22" s="905"/>
      <c r="M22" s="905"/>
      <c r="N22" s="906"/>
      <c r="O22" s="895" t="s">
        <v>346</v>
      </c>
      <c r="P22" s="896"/>
      <c r="Q22" s="896"/>
      <c r="R22" s="896"/>
      <c r="S22" s="715"/>
      <c r="T22" s="897"/>
      <c r="U22" s="866">
        <f>'Dados de Entrada'!C22</f>
        <v>18.559999999999999</v>
      </c>
      <c r="V22" s="867"/>
      <c r="W22" s="867"/>
      <c r="X22" s="867"/>
      <c r="Y22" s="867"/>
      <c r="Z22" s="867"/>
      <c r="AA22" s="868"/>
      <c r="AB22" s="58"/>
    </row>
    <row r="23" spans="2:28" s="38" customFormat="1" ht="17.100000000000001" customHeight="1" x14ac:dyDescent="0.25">
      <c r="B23" s="901"/>
      <c r="C23" s="902"/>
      <c r="D23" s="902"/>
      <c r="E23" s="902"/>
      <c r="F23" s="902"/>
      <c r="G23" s="903"/>
      <c r="H23" s="907"/>
      <c r="I23" s="608"/>
      <c r="J23" s="608"/>
      <c r="K23" s="608"/>
      <c r="L23" s="608"/>
      <c r="M23" s="608"/>
      <c r="N23" s="609"/>
      <c r="O23" s="910" t="s">
        <v>347</v>
      </c>
      <c r="P23" s="911"/>
      <c r="Q23" s="911"/>
      <c r="R23" s="911"/>
      <c r="S23" s="911"/>
      <c r="T23" s="912"/>
      <c r="U23" s="885">
        <f>'Dados de Entrada'!C24</f>
        <v>16.021000000000001</v>
      </c>
      <c r="V23" s="886"/>
      <c r="W23" s="886"/>
      <c r="X23" s="886"/>
      <c r="Y23" s="886"/>
      <c r="Z23" s="886"/>
      <c r="AA23" s="887"/>
      <c r="AB23" s="58"/>
    </row>
    <row r="24" spans="2:28" s="38" customFormat="1" ht="17.100000000000001" customHeight="1" x14ac:dyDescent="0.25">
      <c r="B24" s="908" t="s">
        <v>342</v>
      </c>
      <c r="C24" s="715"/>
      <c r="D24" s="715"/>
      <c r="E24" s="715"/>
      <c r="F24" s="715"/>
      <c r="G24" s="897"/>
      <c r="H24" s="872" t="str">
        <f>'Dados de Entrada'!C12</f>
        <v>x-x-x</v>
      </c>
      <c r="I24" s="873"/>
      <c r="J24" s="873"/>
      <c r="K24" s="873"/>
      <c r="L24" s="873"/>
      <c r="M24" s="873"/>
      <c r="N24" s="874"/>
      <c r="O24" s="913"/>
      <c r="P24" s="914"/>
      <c r="Q24" s="914"/>
      <c r="R24" s="914"/>
      <c r="S24" s="914"/>
      <c r="T24" s="915"/>
      <c r="U24" s="888"/>
      <c r="V24" s="889"/>
      <c r="W24" s="889"/>
      <c r="X24" s="889"/>
      <c r="Y24" s="889"/>
      <c r="Z24" s="889"/>
      <c r="AA24" s="890"/>
      <c r="AB24" s="58"/>
    </row>
    <row r="25" spans="2:28" s="38" customFormat="1" ht="17.100000000000001" customHeight="1" x14ac:dyDescent="0.25">
      <c r="B25" s="908" t="s">
        <v>12</v>
      </c>
      <c r="C25" s="715"/>
      <c r="D25" s="715"/>
      <c r="E25" s="715"/>
      <c r="F25" s="715"/>
      <c r="G25" s="897"/>
      <c r="H25" s="872" t="str">
        <f>'Dados de Entrada'!C15</f>
        <v>MADEIRA</v>
      </c>
      <c r="I25" s="873"/>
      <c r="J25" s="873"/>
      <c r="K25" s="873"/>
      <c r="L25" s="873"/>
      <c r="M25" s="873"/>
      <c r="N25" s="874"/>
      <c r="O25" s="895" t="s">
        <v>348</v>
      </c>
      <c r="P25" s="896"/>
      <c r="Q25" s="896"/>
      <c r="R25" s="896"/>
      <c r="S25" s="715"/>
      <c r="T25" s="897"/>
      <c r="U25" s="866">
        <f>'Dados de Entrada'!C26</f>
        <v>3.9</v>
      </c>
      <c r="V25" s="867"/>
      <c r="W25" s="867"/>
      <c r="X25" s="867"/>
      <c r="Y25" s="867"/>
      <c r="Z25" s="867"/>
      <c r="AA25" s="868"/>
      <c r="AB25" s="58"/>
    </row>
    <row r="26" spans="2:28" s="38" customFormat="1" ht="17.100000000000001" customHeight="1" x14ac:dyDescent="0.25">
      <c r="B26" s="898" t="s">
        <v>343</v>
      </c>
      <c r="C26" s="899"/>
      <c r="D26" s="899"/>
      <c r="E26" s="899"/>
      <c r="F26" s="899"/>
      <c r="G26" s="900"/>
      <c r="H26" s="904" t="s">
        <v>496</v>
      </c>
      <c r="I26" s="905"/>
      <c r="J26" s="905"/>
      <c r="K26" s="905"/>
      <c r="L26" s="905"/>
      <c r="M26" s="905"/>
      <c r="N26" s="906"/>
      <c r="O26" s="895" t="s">
        <v>349</v>
      </c>
      <c r="P26" s="896"/>
      <c r="Q26" s="896"/>
      <c r="R26" s="896"/>
      <c r="S26" s="715"/>
      <c r="T26" s="897"/>
      <c r="U26" s="866">
        <f>'Dados de Entrada'!C25</f>
        <v>1.8</v>
      </c>
      <c r="V26" s="867"/>
      <c r="W26" s="867"/>
      <c r="X26" s="867"/>
      <c r="Y26" s="867"/>
      <c r="Z26" s="867"/>
      <c r="AA26" s="868"/>
      <c r="AB26" s="58"/>
    </row>
    <row r="27" spans="2:28" s="38" customFormat="1" ht="17.100000000000001" customHeight="1" x14ac:dyDescent="0.25">
      <c r="B27" s="901"/>
      <c r="C27" s="902"/>
      <c r="D27" s="902"/>
      <c r="E27" s="902"/>
      <c r="F27" s="902"/>
      <c r="G27" s="903"/>
      <c r="H27" s="907"/>
      <c r="I27" s="608"/>
      <c r="J27" s="608"/>
      <c r="K27" s="608"/>
      <c r="L27" s="608"/>
      <c r="M27" s="608"/>
      <c r="N27" s="609"/>
      <c r="O27" s="895" t="s">
        <v>350</v>
      </c>
      <c r="P27" s="896"/>
      <c r="Q27" s="896"/>
      <c r="R27" s="896"/>
      <c r="S27" s="715"/>
      <c r="T27" s="897"/>
      <c r="U27" s="866">
        <f>'Dados de Entrada'!C36</f>
        <v>1.5</v>
      </c>
      <c r="V27" s="867"/>
      <c r="W27" s="867"/>
      <c r="X27" s="867"/>
      <c r="Y27" s="867"/>
      <c r="Z27" s="867"/>
      <c r="AA27" s="868"/>
      <c r="AB27" s="58"/>
    </row>
    <row r="28" spans="2:28" s="38" customFormat="1" ht="17.100000000000001" customHeight="1" x14ac:dyDescent="0.25">
      <c r="B28" s="908" t="s">
        <v>344</v>
      </c>
      <c r="C28" s="715"/>
      <c r="D28" s="715"/>
      <c r="E28" s="715"/>
      <c r="F28" s="715"/>
      <c r="G28" s="897"/>
      <c r="H28" s="872" t="s">
        <v>367</v>
      </c>
      <c r="I28" s="873"/>
      <c r="J28" s="873"/>
      <c r="K28" s="873"/>
      <c r="L28" s="873"/>
      <c r="M28" s="873"/>
      <c r="N28" s="874"/>
      <c r="O28" s="895"/>
      <c r="P28" s="896"/>
      <c r="Q28" s="896"/>
      <c r="R28" s="896"/>
      <c r="S28" s="715"/>
      <c r="T28" s="897"/>
      <c r="U28" s="866"/>
      <c r="V28" s="867"/>
      <c r="W28" s="867"/>
      <c r="X28" s="867"/>
      <c r="Y28" s="867"/>
      <c r="Z28" s="867"/>
      <c r="AA28" s="868"/>
      <c r="AB28" s="58"/>
    </row>
    <row r="29" spans="2:28" s="38" customFormat="1" ht="17.100000000000001" customHeight="1" thickBot="1" x14ac:dyDescent="0.3">
      <c r="B29" s="909" t="s">
        <v>345</v>
      </c>
      <c r="C29" s="840"/>
      <c r="D29" s="840"/>
      <c r="E29" s="840"/>
      <c r="F29" s="840"/>
      <c r="G29" s="841"/>
      <c r="H29" s="875" t="s">
        <v>367</v>
      </c>
      <c r="I29" s="876"/>
      <c r="J29" s="876"/>
      <c r="K29" s="876"/>
      <c r="L29" s="876"/>
      <c r="M29" s="876"/>
      <c r="N29" s="877"/>
      <c r="O29" s="717" t="s">
        <v>259</v>
      </c>
      <c r="P29" s="810"/>
      <c r="Q29" s="810"/>
      <c r="R29" s="810"/>
      <c r="S29" s="840"/>
      <c r="T29" s="841"/>
      <c r="U29" s="869">
        <f>'Dados de Entrada'!C39</f>
        <v>16.682000000000002</v>
      </c>
      <c r="V29" s="870"/>
      <c r="W29" s="870"/>
      <c r="X29" s="870"/>
      <c r="Y29" s="870"/>
      <c r="Z29" s="870"/>
      <c r="AA29" s="871"/>
      <c r="AB29" s="58"/>
    </row>
    <row r="30" spans="2:28" ht="12.6" customHeight="1" thickBot="1" x14ac:dyDescent="0.25">
      <c r="B30" s="47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26"/>
    </row>
    <row r="31" spans="2:28" ht="15" customHeight="1" x14ac:dyDescent="0.2">
      <c r="B31" s="881" t="s">
        <v>9</v>
      </c>
      <c r="C31" s="882"/>
      <c r="D31" s="882"/>
      <c r="E31" s="882"/>
      <c r="F31" s="882"/>
      <c r="G31" s="882"/>
      <c r="H31" s="882"/>
      <c r="I31" s="882" t="s">
        <v>31</v>
      </c>
      <c r="J31" s="882"/>
      <c r="K31" s="882"/>
      <c r="L31" s="882"/>
      <c r="M31" s="882"/>
      <c r="N31" s="882"/>
      <c r="O31" s="882"/>
      <c r="P31" s="544" t="s">
        <v>351</v>
      </c>
      <c r="Q31" s="544"/>
      <c r="R31" s="544"/>
      <c r="S31" s="544"/>
      <c r="T31" s="544"/>
      <c r="U31" s="544"/>
      <c r="V31" s="547" t="s">
        <v>352</v>
      </c>
      <c r="W31" s="547"/>
      <c r="X31" s="547"/>
      <c r="Y31" s="547"/>
      <c r="Z31" s="547"/>
      <c r="AA31" s="549"/>
      <c r="AB31" s="26"/>
    </row>
    <row r="32" spans="2:28" ht="15" customHeight="1" x14ac:dyDescent="0.2">
      <c r="B32" s="883"/>
      <c r="C32" s="884"/>
      <c r="D32" s="884"/>
      <c r="E32" s="884"/>
      <c r="F32" s="884"/>
      <c r="G32" s="884"/>
      <c r="H32" s="884"/>
      <c r="I32" s="884"/>
      <c r="J32" s="884"/>
      <c r="K32" s="884"/>
      <c r="L32" s="884"/>
      <c r="M32" s="884"/>
      <c r="N32" s="884"/>
      <c r="O32" s="884"/>
      <c r="P32" s="546"/>
      <c r="Q32" s="546"/>
      <c r="R32" s="546"/>
      <c r="S32" s="546"/>
      <c r="T32" s="546"/>
      <c r="U32" s="546"/>
      <c r="V32" s="548"/>
      <c r="W32" s="548"/>
      <c r="X32" s="548"/>
      <c r="Y32" s="548"/>
      <c r="Z32" s="548"/>
      <c r="AA32" s="550"/>
      <c r="AB32" s="26"/>
    </row>
    <row r="33" spans="2:28" ht="15" customHeight="1" x14ac:dyDescent="0.2">
      <c r="B33" s="879"/>
      <c r="C33" s="813"/>
      <c r="D33" s="711" t="s">
        <v>115</v>
      </c>
      <c r="E33" s="711"/>
      <c r="F33" s="711"/>
      <c r="G33" s="711"/>
      <c r="H33" s="711"/>
      <c r="I33" s="778"/>
      <c r="J33" s="778"/>
      <c r="K33" s="856" t="s">
        <v>118</v>
      </c>
      <c r="L33" s="856"/>
      <c r="M33" s="856"/>
      <c r="N33" s="856"/>
      <c r="O33" s="856"/>
      <c r="P33" s="778"/>
      <c r="Q33" s="778"/>
      <c r="R33" s="856" t="s">
        <v>353</v>
      </c>
      <c r="S33" s="856"/>
      <c r="T33" s="856"/>
      <c r="U33" s="856"/>
      <c r="V33" s="778"/>
      <c r="W33" s="778"/>
      <c r="X33" s="856" t="s">
        <v>358</v>
      </c>
      <c r="Y33" s="856"/>
      <c r="Z33" s="856"/>
      <c r="AA33" s="857"/>
      <c r="AB33" s="26"/>
    </row>
    <row r="34" spans="2:28" ht="15" customHeight="1" x14ac:dyDescent="0.2">
      <c r="B34" s="879"/>
      <c r="C34" s="813"/>
      <c r="D34" s="711"/>
      <c r="E34" s="711"/>
      <c r="F34" s="711"/>
      <c r="G34" s="711"/>
      <c r="H34" s="711"/>
      <c r="I34" s="778"/>
      <c r="J34" s="778"/>
      <c r="K34" s="856" t="s">
        <v>119</v>
      </c>
      <c r="L34" s="856"/>
      <c r="M34" s="856"/>
      <c r="N34" s="856"/>
      <c r="O34" s="856"/>
      <c r="R34" s="856" t="s">
        <v>354</v>
      </c>
      <c r="S34" s="856"/>
      <c r="T34" s="856"/>
      <c r="U34" s="856"/>
      <c r="V34" s="861"/>
      <c r="W34" s="861"/>
      <c r="X34" s="861"/>
      <c r="Y34" s="861"/>
      <c r="Z34" s="861"/>
      <c r="AA34" s="862"/>
      <c r="AB34" s="26"/>
    </row>
    <row r="35" spans="2:28" ht="15" customHeight="1" x14ac:dyDescent="0.2">
      <c r="B35" s="879"/>
      <c r="C35" s="813"/>
      <c r="D35" s="711"/>
      <c r="E35" s="711"/>
      <c r="F35" s="711"/>
      <c r="G35" s="711"/>
      <c r="H35" s="711"/>
      <c r="I35" s="778"/>
      <c r="J35" s="778"/>
      <c r="K35" s="856" t="s">
        <v>120</v>
      </c>
      <c r="L35" s="856"/>
      <c r="M35" s="856"/>
      <c r="N35" s="856"/>
      <c r="O35" s="856"/>
      <c r="P35" s="778"/>
      <c r="Q35" s="778"/>
      <c r="R35" s="856" t="s">
        <v>355</v>
      </c>
      <c r="S35" s="856"/>
      <c r="T35" s="856"/>
      <c r="U35" s="856"/>
      <c r="V35" s="778" t="s">
        <v>112</v>
      </c>
      <c r="W35" s="778"/>
      <c r="X35" s="856" t="s">
        <v>359</v>
      </c>
      <c r="Y35" s="856"/>
      <c r="Z35" s="856"/>
      <c r="AA35" s="857"/>
      <c r="AB35" s="26"/>
    </row>
    <row r="36" spans="2:28" ht="15" customHeight="1" x14ac:dyDescent="0.2">
      <c r="B36" s="879" t="s">
        <v>112</v>
      </c>
      <c r="C36" s="813"/>
      <c r="D36" s="711" t="s">
        <v>116</v>
      </c>
      <c r="E36" s="711"/>
      <c r="F36" s="711"/>
      <c r="G36" s="711"/>
      <c r="H36" s="711"/>
      <c r="I36" s="778"/>
      <c r="J36" s="778"/>
      <c r="K36" s="856" t="s">
        <v>121</v>
      </c>
      <c r="L36" s="856"/>
      <c r="M36" s="813" t="s">
        <v>112</v>
      </c>
      <c r="N36" s="813"/>
      <c r="O36" s="244" t="s">
        <v>25</v>
      </c>
      <c r="P36" s="778"/>
      <c r="Q36" s="778"/>
      <c r="R36" s="856" t="s">
        <v>356</v>
      </c>
      <c r="S36" s="856"/>
      <c r="T36" s="856"/>
      <c r="U36" s="856"/>
      <c r="V36" s="861"/>
      <c r="W36" s="861"/>
      <c r="X36" s="861"/>
      <c r="Y36" s="861"/>
      <c r="Z36" s="861"/>
      <c r="AA36" s="862"/>
      <c r="AB36" s="26"/>
    </row>
    <row r="37" spans="2:28" ht="15" customHeight="1" thickBot="1" x14ac:dyDescent="0.25">
      <c r="B37" s="880"/>
      <c r="C37" s="863"/>
      <c r="D37" s="714" t="s">
        <v>117</v>
      </c>
      <c r="E37" s="714"/>
      <c r="F37" s="714"/>
      <c r="G37" s="714"/>
      <c r="H37" s="714"/>
      <c r="I37" s="780"/>
      <c r="J37" s="780"/>
      <c r="K37" s="860" t="s">
        <v>121</v>
      </c>
      <c r="L37" s="860"/>
      <c r="M37" s="863"/>
      <c r="N37" s="863"/>
      <c r="O37" s="245" t="s">
        <v>25</v>
      </c>
      <c r="P37" s="780"/>
      <c r="Q37" s="780"/>
      <c r="R37" s="860" t="s">
        <v>357</v>
      </c>
      <c r="S37" s="860"/>
      <c r="T37" s="860"/>
      <c r="U37" s="860"/>
      <c r="V37" s="864"/>
      <c r="W37" s="864"/>
      <c r="X37" s="864"/>
      <c r="Y37" s="864"/>
      <c r="Z37" s="864"/>
      <c r="AA37" s="865"/>
      <c r="AB37" s="26"/>
    </row>
    <row r="38" spans="2:28" ht="12.6" customHeight="1" thickBot="1" x14ac:dyDescent="0.25">
      <c r="B38" s="47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26"/>
    </row>
    <row r="39" spans="2:28" ht="12.6" customHeight="1" x14ac:dyDescent="0.2">
      <c r="B39" s="852" t="s">
        <v>360</v>
      </c>
      <c r="C39" s="853"/>
      <c r="D39" s="853"/>
      <c r="E39" s="853"/>
      <c r="F39" s="853"/>
      <c r="G39" s="853"/>
      <c r="H39" s="853"/>
      <c r="I39" s="853"/>
      <c r="J39" s="853"/>
      <c r="K39" s="853"/>
      <c r="L39" s="853"/>
      <c r="M39" s="243"/>
      <c r="N39" s="243"/>
      <c r="O39" s="243"/>
      <c r="P39" s="243"/>
      <c r="Q39" s="243"/>
      <c r="R39" s="525" t="s">
        <v>361</v>
      </c>
      <c r="S39" s="525"/>
      <c r="T39" s="525"/>
      <c r="U39" s="525"/>
      <c r="V39" s="854" t="s">
        <v>371</v>
      </c>
      <c r="W39" s="854"/>
      <c r="X39" s="854"/>
      <c r="Y39" s="854"/>
      <c r="Z39" s="854"/>
      <c r="AA39" s="855"/>
      <c r="AB39" s="26"/>
    </row>
    <row r="40" spans="2:28" ht="6" customHeight="1" x14ac:dyDescent="0.2">
      <c r="B40" s="2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246"/>
      <c r="S40" s="246"/>
      <c r="T40" s="246"/>
      <c r="U40" s="246"/>
      <c r="V40" s="247"/>
      <c r="W40" s="247"/>
      <c r="X40" s="247"/>
      <c r="Y40" s="247"/>
      <c r="Z40" s="247"/>
      <c r="AA40" s="249"/>
      <c r="AB40" s="26"/>
    </row>
    <row r="41" spans="2:28" ht="12.6" customHeight="1" x14ac:dyDescent="0.2">
      <c r="B41" s="858" t="s">
        <v>363</v>
      </c>
      <c r="C41" s="664"/>
      <c r="D41" s="808" t="str">
        <f>'Dados de Entrada'!C8</f>
        <v>KLEDSON LUIS DOS SANTOS PEREIRA</v>
      </c>
      <c r="E41" s="808"/>
      <c r="F41" s="808"/>
      <c r="G41" s="808"/>
      <c r="H41" s="808"/>
      <c r="I41" s="808"/>
      <c r="J41" s="808"/>
      <c r="K41" s="808"/>
      <c r="L41" s="808"/>
      <c r="M41" s="808"/>
      <c r="N41" s="808"/>
      <c r="O41" s="808"/>
      <c r="P41" s="808"/>
      <c r="Q41" s="808"/>
      <c r="R41" s="808"/>
      <c r="S41" s="808"/>
      <c r="T41" s="808"/>
      <c r="U41" s="808"/>
      <c r="V41" s="808"/>
      <c r="W41" s="808"/>
      <c r="X41" s="808"/>
      <c r="Y41" s="808"/>
      <c r="Z41" s="808"/>
      <c r="AA41" s="859"/>
      <c r="AB41" s="26"/>
    </row>
    <row r="42" spans="2:28" ht="12.6" customHeight="1" thickBot="1" x14ac:dyDescent="0.25">
      <c r="B42" s="878" t="s">
        <v>362</v>
      </c>
      <c r="C42" s="751"/>
      <c r="D42" s="751"/>
      <c r="E42" s="849" t="s">
        <v>369</v>
      </c>
      <c r="F42" s="849"/>
      <c r="G42" s="849"/>
      <c r="H42" s="849"/>
      <c r="I42" s="849"/>
      <c r="J42" s="849"/>
      <c r="K42" s="849"/>
      <c r="L42" s="849"/>
      <c r="M42" s="849"/>
      <c r="N42" s="849"/>
      <c r="O42" s="849"/>
      <c r="P42" s="849"/>
      <c r="Q42" s="849"/>
      <c r="R42" s="849"/>
      <c r="S42" s="849"/>
      <c r="T42" s="851" t="s">
        <v>364</v>
      </c>
      <c r="U42" s="851"/>
      <c r="V42" s="849" t="s">
        <v>370</v>
      </c>
      <c r="W42" s="849"/>
      <c r="X42" s="849"/>
      <c r="Y42" s="849"/>
      <c r="Z42" s="849"/>
      <c r="AA42" s="850"/>
      <c r="AB42" s="26"/>
    </row>
    <row r="43" spans="2:28" ht="12.6" customHeight="1" thickBot="1" x14ac:dyDescent="0.25">
      <c r="B43" s="47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26"/>
    </row>
    <row r="44" spans="2:28" ht="12.6" customHeight="1" x14ac:dyDescent="0.2">
      <c r="B44" s="852" t="s">
        <v>365</v>
      </c>
      <c r="C44" s="853"/>
      <c r="D44" s="853"/>
      <c r="E44" s="853"/>
      <c r="F44" s="853"/>
      <c r="G44" s="853"/>
      <c r="H44" s="853"/>
      <c r="I44" s="853"/>
      <c r="J44" s="853"/>
      <c r="K44" s="853"/>
      <c r="L44" s="853"/>
      <c r="M44" s="243"/>
      <c r="N44" s="243"/>
      <c r="O44" s="243"/>
      <c r="P44" s="243"/>
      <c r="Q44" s="243"/>
      <c r="R44" s="525" t="s">
        <v>361</v>
      </c>
      <c r="S44" s="525"/>
      <c r="T44" s="525"/>
      <c r="U44" s="525"/>
      <c r="V44" s="854" t="s">
        <v>371</v>
      </c>
      <c r="W44" s="854"/>
      <c r="X44" s="854"/>
      <c r="Y44" s="854"/>
      <c r="Z44" s="854"/>
      <c r="AA44" s="855"/>
      <c r="AB44" s="26"/>
    </row>
    <row r="45" spans="2:28" ht="6" customHeight="1" x14ac:dyDescent="0.2">
      <c r="B45" s="2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246"/>
      <c r="S45" s="246"/>
      <c r="T45" s="246"/>
      <c r="U45" s="246"/>
      <c r="V45" s="247"/>
      <c r="W45" s="247"/>
      <c r="X45" s="247"/>
      <c r="Y45" s="247"/>
      <c r="Z45" s="247"/>
      <c r="AA45" s="249"/>
      <c r="AB45" s="26"/>
    </row>
    <row r="46" spans="2:28" ht="12.6" customHeight="1" x14ac:dyDescent="0.2">
      <c r="B46" s="858" t="s">
        <v>363</v>
      </c>
      <c r="C46" s="664"/>
      <c r="D46" s="808" t="str">
        <f>'Dados de Entrada'!C11</f>
        <v>KLEDSON LUIS DOS SANTOS PEREIRA</v>
      </c>
      <c r="E46" s="808"/>
      <c r="F46" s="808"/>
      <c r="G46" s="808"/>
      <c r="H46" s="808"/>
      <c r="I46" s="808"/>
      <c r="J46" s="808"/>
      <c r="K46" s="808"/>
      <c r="L46" s="808"/>
      <c r="M46" s="808"/>
      <c r="N46" s="808"/>
      <c r="O46" s="808"/>
      <c r="P46" s="808"/>
      <c r="Q46" s="808"/>
      <c r="R46" s="808"/>
      <c r="S46" s="808"/>
      <c r="T46" s="808"/>
      <c r="U46" s="808"/>
      <c r="V46" s="808"/>
      <c r="W46" s="808"/>
      <c r="X46" s="808"/>
      <c r="Y46" s="808"/>
      <c r="Z46" s="808"/>
      <c r="AA46" s="859"/>
      <c r="AB46" s="26"/>
    </row>
    <row r="47" spans="2:28" ht="12.6" customHeight="1" thickBot="1" x14ac:dyDescent="0.25">
      <c r="B47" s="878" t="s">
        <v>362</v>
      </c>
      <c r="C47" s="751"/>
      <c r="D47" s="751"/>
      <c r="E47" s="849" t="s">
        <v>372</v>
      </c>
      <c r="F47" s="849"/>
      <c r="G47" s="849"/>
      <c r="H47" s="849"/>
      <c r="I47" s="849"/>
      <c r="J47" s="849"/>
      <c r="K47" s="849"/>
      <c r="L47" s="849"/>
      <c r="M47" s="849"/>
      <c r="N47" s="849"/>
      <c r="O47" s="849"/>
      <c r="P47" s="849"/>
      <c r="Q47" s="849"/>
      <c r="R47" s="849"/>
      <c r="S47" s="849"/>
      <c r="T47" s="851" t="s">
        <v>364</v>
      </c>
      <c r="U47" s="851"/>
      <c r="V47" s="849" t="s">
        <v>370</v>
      </c>
      <c r="W47" s="849"/>
      <c r="X47" s="849"/>
      <c r="Y47" s="849"/>
      <c r="Z47" s="849"/>
      <c r="AA47" s="850"/>
      <c r="AB47" s="26"/>
    </row>
    <row r="48" spans="2:28" ht="12.6" customHeight="1" x14ac:dyDescent="0.25">
      <c r="B48" s="26"/>
      <c r="C48" s="26"/>
      <c r="D48" s="26"/>
      <c r="E48" s="26"/>
      <c r="F48" s="26"/>
      <c r="G48" s="26"/>
      <c r="H48" s="558"/>
      <c r="I48" s="558"/>
      <c r="J48" s="558"/>
      <c r="K48" s="558"/>
      <c r="L48" s="558"/>
      <c r="M48" s="558"/>
      <c r="N48" s="558"/>
      <c r="O48" s="558"/>
      <c r="P48" s="558"/>
      <c r="Q48" s="558"/>
      <c r="R48" s="558"/>
      <c r="S48" s="558"/>
      <c r="T48" s="558"/>
      <c r="U48" s="558"/>
      <c r="V48" s="558"/>
      <c r="W48" s="558"/>
      <c r="X48" s="558"/>
      <c r="Y48" s="26"/>
      <c r="Z48" s="26"/>
      <c r="AA48" s="26"/>
      <c r="AB48" s="26"/>
    </row>
    <row r="49" spans="2:28" ht="12.6" customHeight="1" x14ac:dyDescent="0.25">
      <c r="B49" s="26"/>
      <c r="C49" s="26"/>
      <c r="D49" s="26"/>
      <c r="E49" s="26"/>
      <c r="F49" s="26"/>
      <c r="G49" s="26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26"/>
      <c r="Z49" s="26"/>
      <c r="AA49" s="26"/>
      <c r="AB49" s="26"/>
    </row>
    <row r="50" spans="2:28" ht="12.6" customHeight="1" x14ac:dyDescent="0.25">
      <c r="B50" s="488" t="e">
        <f>'Dados de Entrada'!#REF!</f>
        <v>#REF!</v>
      </c>
      <c r="C50" s="488"/>
      <c r="D50" s="488"/>
      <c r="E50" s="488"/>
      <c r="F50" s="488"/>
      <c r="G50" s="488"/>
      <c r="H50" s="488"/>
      <c r="I50" s="488"/>
      <c r="J50" s="488"/>
      <c r="K50" s="488"/>
      <c r="L50" s="488"/>
      <c r="M50" s="488"/>
      <c r="N50" s="488"/>
      <c r="O50" s="488"/>
      <c r="P50" s="488"/>
      <c r="Q50" s="488"/>
      <c r="R50" s="488"/>
      <c r="S50" s="488"/>
      <c r="T50" s="488"/>
      <c r="U50" s="488"/>
      <c r="V50" s="488"/>
      <c r="W50" s="488"/>
      <c r="X50" s="488"/>
      <c r="Y50" s="488"/>
      <c r="Z50" s="488"/>
      <c r="AA50" s="488"/>
    </row>
    <row r="51" spans="2:28" ht="12.6" customHeight="1" x14ac:dyDescent="0.2"/>
    <row r="52" spans="2:28" ht="12.6" customHeight="1" thickBot="1" x14ac:dyDescent="0.25"/>
    <row r="53" spans="2:28" ht="12.6" customHeight="1" x14ac:dyDescent="0.2">
      <c r="D53" s="135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7"/>
    </row>
    <row r="54" spans="2:28" ht="12.6" customHeight="1" x14ac:dyDescent="0.2">
      <c r="D54" s="78"/>
      <c r="Y54" s="79"/>
    </row>
    <row r="55" spans="2:28" ht="12.6" customHeight="1" x14ac:dyDescent="0.2">
      <c r="D55" s="78"/>
      <c r="Y55" s="79"/>
    </row>
    <row r="56" spans="2:28" ht="12.6" customHeight="1" x14ac:dyDescent="0.2">
      <c r="D56" s="78"/>
      <c r="Y56" s="79"/>
    </row>
    <row r="57" spans="2:28" ht="12.6" customHeight="1" x14ac:dyDescent="0.2">
      <c r="B57" s="62"/>
      <c r="C57" s="62"/>
      <c r="D57" s="138"/>
      <c r="E57" s="62"/>
      <c r="F57" s="62"/>
      <c r="G57" s="62"/>
      <c r="H57" s="62"/>
      <c r="I57" s="62"/>
      <c r="J57" s="582"/>
      <c r="K57" s="582"/>
      <c r="L57" s="582"/>
      <c r="M57" s="582"/>
      <c r="N57" s="582"/>
      <c r="O57" s="582"/>
      <c r="P57" s="582"/>
      <c r="Q57" s="582"/>
      <c r="R57" s="582"/>
      <c r="S57" s="582"/>
      <c r="T57" s="62"/>
      <c r="U57" s="62"/>
      <c r="V57" s="62"/>
      <c r="W57" s="62"/>
      <c r="X57" s="62"/>
      <c r="Y57" s="139"/>
      <c r="Z57" s="62"/>
      <c r="AA57" s="62"/>
    </row>
    <row r="58" spans="2:28" ht="15" customHeight="1" x14ac:dyDescent="0.35">
      <c r="D58" s="78"/>
      <c r="K58" s="583" t="s">
        <v>141</v>
      </c>
      <c r="L58" s="583"/>
      <c r="M58" s="583"/>
      <c r="N58" s="583"/>
      <c r="O58" s="583"/>
      <c r="P58" s="583"/>
      <c r="Q58" s="583"/>
      <c r="R58" s="583"/>
      <c r="S58" s="583"/>
      <c r="T58" s="140"/>
      <c r="U58" s="140"/>
      <c r="Y58" s="79"/>
    </row>
    <row r="59" spans="2:28" ht="12.6" customHeight="1" x14ac:dyDescent="0.35">
      <c r="D59" s="78"/>
      <c r="J59" s="140"/>
      <c r="K59" s="584" t="s">
        <v>142</v>
      </c>
      <c r="L59" s="584"/>
      <c r="M59" s="584"/>
      <c r="N59" s="584"/>
      <c r="O59" s="584"/>
      <c r="P59" s="584"/>
      <c r="Q59" s="584"/>
      <c r="R59" s="584"/>
      <c r="S59" s="584"/>
      <c r="T59" s="140"/>
      <c r="U59" s="140"/>
      <c r="V59" s="140"/>
      <c r="Y59" s="79"/>
    </row>
    <row r="60" spans="2:28" ht="12.6" customHeight="1" x14ac:dyDescent="0.2">
      <c r="D60" s="78"/>
      <c r="K60" s="584" t="s">
        <v>143</v>
      </c>
      <c r="L60" s="584"/>
      <c r="M60" s="584"/>
      <c r="N60" s="584"/>
      <c r="O60" s="584"/>
      <c r="P60" s="584"/>
      <c r="Q60" s="584"/>
      <c r="R60" s="584"/>
      <c r="S60" s="584"/>
      <c r="Y60" s="79"/>
    </row>
    <row r="61" spans="2:28" ht="12.6" customHeight="1" thickBot="1" x14ac:dyDescent="0.25">
      <c r="D61" s="80"/>
      <c r="E61" s="81"/>
      <c r="F61" s="81"/>
      <c r="G61" s="81"/>
      <c r="H61" s="81"/>
      <c r="I61" s="81"/>
      <c r="J61" s="585"/>
      <c r="K61" s="585"/>
      <c r="L61" s="585"/>
      <c r="M61" s="585"/>
      <c r="N61" s="585"/>
      <c r="O61" s="585"/>
      <c r="P61" s="585"/>
      <c r="Q61" s="81"/>
      <c r="R61" s="585"/>
      <c r="S61" s="585"/>
      <c r="T61" s="585"/>
      <c r="U61" s="585"/>
      <c r="V61" s="585"/>
      <c r="W61" s="585"/>
      <c r="X61" s="81"/>
      <c r="Y61" s="82"/>
    </row>
    <row r="62" spans="2:28" ht="12.6" customHeight="1" x14ac:dyDescent="0.2"/>
    <row r="63" spans="2:28" ht="12.6" customHeight="1" x14ac:dyDescent="0.2"/>
    <row r="64" spans="2:28" ht="12.6" customHeight="1" x14ac:dyDescent="0.2"/>
    <row r="65" ht="12.6" customHeight="1" x14ac:dyDescent="0.2"/>
    <row r="66" ht="12.6" customHeight="1" x14ac:dyDescent="0.2"/>
    <row r="67" ht="12.6" customHeight="1" x14ac:dyDescent="0.2"/>
    <row r="68" ht="12.6" customHeight="1" x14ac:dyDescent="0.2"/>
    <row r="69" ht="12.6" customHeight="1" x14ac:dyDescent="0.2"/>
    <row r="70" ht="12.6" customHeight="1" x14ac:dyDescent="0.2"/>
    <row r="71" ht="12.6" customHeight="1" x14ac:dyDescent="0.2"/>
    <row r="72" ht="12.6" customHeight="1" x14ac:dyDescent="0.2"/>
    <row r="73" ht="12.6" customHeight="1" x14ac:dyDescent="0.2"/>
  </sheetData>
  <mergeCells count="111">
    <mergeCell ref="AI7:AQ7"/>
    <mergeCell ref="H4:W4"/>
    <mergeCell ref="H6:W6"/>
    <mergeCell ref="H9:W9"/>
    <mergeCell ref="B11:B12"/>
    <mergeCell ref="X4:AA4"/>
    <mergeCell ref="AI5:AQ5"/>
    <mergeCell ref="K59:S59"/>
    <mergeCell ref="K60:S60"/>
    <mergeCell ref="C11:R12"/>
    <mergeCell ref="C13:R14"/>
    <mergeCell ref="C15:R16"/>
    <mergeCell ref="B13:B14"/>
    <mergeCell ref="B15:B16"/>
    <mergeCell ref="S11:AA12"/>
    <mergeCell ref="S13:AA14"/>
    <mergeCell ref="S15:AA16"/>
    <mergeCell ref="H22:N23"/>
    <mergeCell ref="B24:G24"/>
    <mergeCell ref="H24:N24"/>
    <mergeCell ref="B25:G25"/>
    <mergeCell ref="H25:N25"/>
    <mergeCell ref="O25:T25"/>
    <mergeCell ref="U25:AA25"/>
    <mergeCell ref="B17:B19"/>
    <mergeCell ref="B46:C46"/>
    <mergeCell ref="B42:D42"/>
    <mergeCell ref="B31:H32"/>
    <mergeCell ref="I31:O32"/>
    <mergeCell ref="B33:C35"/>
    <mergeCell ref="U23:AA24"/>
    <mergeCell ref="U22:AA22"/>
    <mergeCell ref="B21:G21"/>
    <mergeCell ref="S17:AA19"/>
    <mergeCell ref="C17:R19"/>
    <mergeCell ref="O22:T22"/>
    <mergeCell ref="B26:G27"/>
    <mergeCell ref="H26:N27"/>
    <mergeCell ref="B28:G28"/>
    <mergeCell ref="B29:G29"/>
    <mergeCell ref="H21:R21"/>
    <mergeCell ref="B22:G23"/>
    <mergeCell ref="O23:T24"/>
    <mergeCell ref="O26:T26"/>
    <mergeCell ref="O27:T27"/>
    <mergeCell ref="O28:T28"/>
    <mergeCell ref="O29:T29"/>
    <mergeCell ref="U26:AA26"/>
    <mergeCell ref="J61:P61"/>
    <mergeCell ref="R61:W61"/>
    <mergeCell ref="H48:X48"/>
    <mergeCell ref="B50:AA50"/>
    <mergeCell ref="J57:S57"/>
    <mergeCell ref="K58:S58"/>
    <mergeCell ref="V33:W33"/>
    <mergeCell ref="R33:U33"/>
    <mergeCell ref="V35:W35"/>
    <mergeCell ref="R34:U34"/>
    <mergeCell ref="I34:J34"/>
    <mergeCell ref="K34:O34"/>
    <mergeCell ref="I35:J35"/>
    <mergeCell ref="K35:O35"/>
    <mergeCell ref="V36:AA36"/>
    <mergeCell ref="U27:AA27"/>
    <mergeCell ref="U28:AA28"/>
    <mergeCell ref="U29:AA29"/>
    <mergeCell ref="H28:N28"/>
    <mergeCell ref="H29:N29"/>
    <mergeCell ref="D46:AA46"/>
    <mergeCell ref="B47:D47"/>
    <mergeCell ref="E47:S47"/>
    <mergeCell ref="T47:U47"/>
    <mergeCell ref="V47:AA47"/>
    <mergeCell ref="P31:U32"/>
    <mergeCell ref="V31:AA32"/>
    <mergeCell ref="P33:Q33"/>
    <mergeCell ref="B36:C36"/>
    <mergeCell ref="D36:H36"/>
    <mergeCell ref="I36:J36"/>
    <mergeCell ref="B37:C37"/>
    <mergeCell ref="D37:H37"/>
    <mergeCell ref="I37:J37"/>
    <mergeCell ref="K36:L36"/>
    <mergeCell ref="M36:N36"/>
    <mergeCell ref="D33:H35"/>
    <mergeCell ref="I33:J33"/>
    <mergeCell ref="K33:O33"/>
    <mergeCell ref="K2:T2"/>
    <mergeCell ref="V42:AA42"/>
    <mergeCell ref="T42:U42"/>
    <mergeCell ref="E42:S42"/>
    <mergeCell ref="B44:L44"/>
    <mergeCell ref="R44:U44"/>
    <mergeCell ref="V44:AA44"/>
    <mergeCell ref="X33:AA33"/>
    <mergeCell ref="X35:AA35"/>
    <mergeCell ref="B39:L39"/>
    <mergeCell ref="R39:U39"/>
    <mergeCell ref="V39:AA39"/>
    <mergeCell ref="B41:C41"/>
    <mergeCell ref="D41:AA41"/>
    <mergeCell ref="P36:Q36"/>
    <mergeCell ref="R36:U36"/>
    <mergeCell ref="P37:Q37"/>
    <mergeCell ref="R37:U37"/>
    <mergeCell ref="V34:AA34"/>
    <mergeCell ref="P35:Q35"/>
    <mergeCell ref="R35:U35"/>
    <mergeCell ref="K37:L37"/>
    <mergeCell ref="M37:N37"/>
    <mergeCell ref="V37:AA37"/>
  </mergeCells>
  <printOptions horizontalCentered="1"/>
  <pageMargins left="0.23622047244094491" right="0.23622047244094491" top="0.39370078740157483" bottom="0" header="0.51181102362204722" footer="0.51181102362204722"/>
  <pageSetup paperSize="9" scale="9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V69"/>
  <sheetViews>
    <sheetView showGridLines="0" view="pageBreakPreview" topLeftCell="A25" zoomScale="70" zoomScaleSheetLayoutView="70" workbookViewId="0">
      <selection activeCell="AL41" sqref="AL41"/>
    </sheetView>
  </sheetViews>
  <sheetFormatPr defaultColWidth="2.5703125" defaultRowHeight="9.9499999999999993" customHeight="1" x14ac:dyDescent="0.2"/>
  <cols>
    <col min="1" max="1" width="2.42578125" style="25" customWidth="1"/>
    <col min="2" max="10" width="3.5703125" style="25" customWidth="1"/>
    <col min="11" max="13" width="3.42578125" style="25" customWidth="1"/>
    <col min="14" max="14" width="3.5703125" style="25" customWidth="1"/>
    <col min="15" max="15" width="4.85546875" style="25" customWidth="1"/>
    <col min="16" max="27" width="3.5703125" style="25" customWidth="1"/>
    <col min="28" max="28" width="2.42578125" style="25" customWidth="1"/>
    <col min="29" max="30" width="2.5703125" style="25"/>
    <col min="31" max="31" width="7.42578125" style="25" customWidth="1"/>
    <col min="32" max="32" width="7" style="25" customWidth="1"/>
    <col min="33" max="43" width="2.5703125" style="25"/>
    <col min="44" max="44" width="0.85546875" style="25" customWidth="1"/>
    <col min="45" max="243" width="2.5703125" style="25"/>
    <col min="244" max="244" width="1.42578125" style="25" customWidth="1"/>
    <col min="245" max="245" width="1.140625" style="25" customWidth="1"/>
    <col min="246" max="246" width="1.5703125" style="25" customWidth="1"/>
    <col min="247" max="248" width="2.5703125" style="25"/>
    <col min="249" max="249" width="2.140625" style="25" customWidth="1"/>
    <col min="250" max="255" width="2.5703125" style="25"/>
    <col min="256" max="256" width="3.42578125" style="25" customWidth="1"/>
    <col min="257" max="263" width="2.5703125" style="25"/>
    <col min="264" max="264" width="2.5703125" style="25" customWidth="1"/>
    <col min="265" max="274" width="2.5703125" style="25"/>
    <col min="275" max="275" width="3" style="25" customWidth="1"/>
    <col min="276" max="277" width="2.5703125" style="25"/>
    <col min="278" max="278" width="2.140625" style="25" customWidth="1"/>
    <col min="279" max="279" width="4" style="25" customWidth="1"/>
    <col min="280" max="281" width="2.5703125" style="25"/>
    <col min="282" max="282" width="2.42578125" style="25" customWidth="1"/>
    <col min="283" max="284" width="0.5703125" style="25" customWidth="1"/>
    <col min="285" max="286" width="2.5703125" style="25"/>
    <col min="287" max="287" width="7.42578125" style="25" customWidth="1"/>
    <col min="288" max="288" width="7" style="25" customWidth="1"/>
    <col min="289" max="299" width="2.5703125" style="25"/>
    <col min="300" max="300" width="0.85546875" style="25" customWidth="1"/>
    <col min="301" max="499" width="2.5703125" style="25"/>
    <col min="500" max="500" width="1.42578125" style="25" customWidth="1"/>
    <col min="501" max="501" width="1.140625" style="25" customWidth="1"/>
    <col min="502" max="502" width="1.5703125" style="25" customWidth="1"/>
    <col min="503" max="504" width="2.5703125" style="25"/>
    <col min="505" max="505" width="2.140625" style="25" customWidth="1"/>
    <col min="506" max="511" width="2.5703125" style="25"/>
    <col min="512" max="512" width="3.42578125" style="25" customWidth="1"/>
    <col min="513" max="519" width="2.5703125" style="25"/>
    <col min="520" max="520" width="2.5703125" style="25" customWidth="1"/>
    <col min="521" max="530" width="2.5703125" style="25"/>
    <col min="531" max="531" width="3" style="25" customWidth="1"/>
    <col min="532" max="533" width="2.5703125" style="25"/>
    <col min="534" max="534" width="2.140625" style="25" customWidth="1"/>
    <col min="535" max="535" width="4" style="25" customWidth="1"/>
    <col min="536" max="537" width="2.5703125" style="25"/>
    <col min="538" max="538" width="2.42578125" style="25" customWidth="1"/>
    <col min="539" max="540" width="0.5703125" style="25" customWidth="1"/>
    <col min="541" max="542" width="2.5703125" style="25"/>
    <col min="543" max="543" width="7.42578125" style="25" customWidth="1"/>
    <col min="544" max="544" width="7" style="25" customWidth="1"/>
    <col min="545" max="555" width="2.5703125" style="25"/>
    <col min="556" max="556" width="0.85546875" style="25" customWidth="1"/>
    <col min="557" max="755" width="2.5703125" style="25"/>
    <col min="756" max="756" width="1.42578125" style="25" customWidth="1"/>
    <col min="757" max="757" width="1.140625" style="25" customWidth="1"/>
    <col min="758" max="758" width="1.5703125" style="25" customWidth="1"/>
    <col min="759" max="760" width="2.5703125" style="25"/>
    <col min="761" max="761" width="2.140625" style="25" customWidth="1"/>
    <col min="762" max="767" width="2.5703125" style="25"/>
    <col min="768" max="768" width="3.42578125" style="25" customWidth="1"/>
    <col min="769" max="775" width="2.5703125" style="25"/>
    <col min="776" max="776" width="2.5703125" style="25" customWidth="1"/>
    <col min="777" max="786" width="2.5703125" style="25"/>
    <col min="787" max="787" width="3" style="25" customWidth="1"/>
    <col min="788" max="789" width="2.5703125" style="25"/>
    <col min="790" max="790" width="2.140625" style="25" customWidth="1"/>
    <col min="791" max="791" width="4" style="25" customWidth="1"/>
    <col min="792" max="793" width="2.5703125" style="25"/>
    <col min="794" max="794" width="2.42578125" style="25" customWidth="1"/>
    <col min="795" max="796" width="0.5703125" style="25" customWidth="1"/>
    <col min="797" max="798" width="2.5703125" style="25"/>
    <col min="799" max="799" width="7.42578125" style="25" customWidth="1"/>
    <col min="800" max="800" width="7" style="25" customWidth="1"/>
    <col min="801" max="811" width="2.5703125" style="25"/>
    <col min="812" max="812" width="0.85546875" style="25" customWidth="1"/>
    <col min="813" max="1011" width="2.5703125" style="25"/>
    <col min="1012" max="1012" width="1.42578125" style="25" customWidth="1"/>
    <col min="1013" max="1013" width="1.140625" style="25" customWidth="1"/>
    <col min="1014" max="1014" width="1.5703125" style="25" customWidth="1"/>
    <col min="1015" max="1016" width="2.5703125" style="25"/>
    <col min="1017" max="1017" width="2.140625" style="25" customWidth="1"/>
    <col min="1018" max="1023" width="2.5703125" style="25"/>
    <col min="1024" max="1024" width="3.42578125" style="25" customWidth="1"/>
    <col min="1025" max="1031" width="2.5703125" style="25"/>
    <col min="1032" max="1032" width="2.5703125" style="25" customWidth="1"/>
    <col min="1033" max="1042" width="2.5703125" style="25"/>
    <col min="1043" max="1043" width="3" style="25" customWidth="1"/>
    <col min="1044" max="1045" width="2.5703125" style="25"/>
    <col min="1046" max="1046" width="2.140625" style="25" customWidth="1"/>
    <col min="1047" max="1047" width="4" style="25" customWidth="1"/>
    <col min="1048" max="1049" width="2.5703125" style="25"/>
    <col min="1050" max="1050" width="2.42578125" style="25" customWidth="1"/>
    <col min="1051" max="1052" width="0.5703125" style="25" customWidth="1"/>
    <col min="1053" max="1054" width="2.5703125" style="25"/>
    <col min="1055" max="1055" width="7.42578125" style="25" customWidth="1"/>
    <col min="1056" max="1056" width="7" style="25" customWidth="1"/>
    <col min="1057" max="1067" width="2.5703125" style="25"/>
    <col min="1068" max="1068" width="0.85546875" style="25" customWidth="1"/>
    <col min="1069" max="1267" width="2.5703125" style="25"/>
    <col min="1268" max="1268" width="1.42578125" style="25" customWidth="1"/>
    <col min="1269" max="1269" width="1.140625" style="25" customWidth="1"/>
    <col min="1270" max="1270" width="1.5703125" style="25" customWidth="1"/>
    <col min="1271" max="1272" width="2.5703125" style="25"/>
    <col min="1273" max="1273" width="2.140625" style="25" customWidth="1"/>
    <col min="1274" max="1279" width="2.5703125" style="25"/>
    <col min="1280" max="1280" width="3.42578125" style="25" customWidth="1"/>
    <col min="1281" max="1287" width="2.5703125" style="25"/>
    <col min="1288" max="1288" width="2.5703125" style="25" customWidth="1"/>
    <col min="1289" max="1298" width="2.5703125" style="25"/>
    <col min="1299" max="1299" width="3" style="25" customWidth="1"/>
    <col min="1300" max="1301" width="2.5703125" style="25"/>
    <col min="1302" max="1302" width="2.140625" style="25" customWidth="1"/>
    <col min="1303" max="1303" width="4" style="25" customWidth="1"/>
    <col min="1304" max="1305" width="2.5703125" style="25"/>
    <col min="1306" max="1306" width="2.42578125" style="25" customWidth="1"/>
    <col min="1307" max="1308" width="0.5703125" style="25" customWidth="1"/>
    <col min="1309" max="1310" width="2.5703125" style="25"/>
    <col min="1311" max="1311" width="7.42578125" style="25" customWidth="1"/>
    <col min="1312" max="1312" width="7" style="25" customWidth="1"/>
    <col min="1313" max="1323" width="2.5703125" style="25"/>
    <col min="1324" max="1324" width="0.85546875" style="25" customWidth="1"/>
    <col min="1325" max="1523" width="2.5703125" style="25"/>
    <col min="1524" max="1524" width="1.42578125" style="25" customWidth="1"/>
    <col min="1525" max="1525" width="1.140625" style="25" customWidth="1"/>
    <col min="1526" max="1526" width="1.5703125" style="25" customWidth="1"/>
    <col min="1527" max="1528" width="2.5703125" style="25"/>
    <col min="1529" max="1529" width="2.140625" style="25" customWidth="1"/>
    <col min="1530" max="1535" width="2.5703125" style="25"/>
    <col min="1536" max="1536" width="3.42578125" style="25" customWidth="1"/>
    <col min="1537" max="1543" width="2.5703125" style="25"/>
    <col min="1544" max="1544" width="2.5703125" style="25" customWidth="1"/>
    <col min="1545" max="1554" width="2.5703125" style="25"/>
    <col min="1555" max="1555" width="3" style="25" customWidth="1"/>
    <col min="1556" max="1557" width="2.5703125" style="25"/>
    <col min="1558" max="1558" width="2.140625" style="25" customWidth="1"/>
    <col min="1559" max="1559" width="4" style="25" customWidth="1"/>
    <col min="1560" max="1561" width="2.5703125" style="25"/>
    <col min="1562" max="1562" width="2.42578125" style="25" customWidth="1"/>
    <col min="1563" max="1564" width="0.5703125" style="25" customWidth="1"/>
    <col min="1565" max="1566" width="2.5703125" style="25"/>
    <col min="1567" max="1567" width="7.42578125" style="25" customWidth="1"/>
    <col min="1568" max="1568" width="7" style="25" customWidth="1"/>
    <col min="1569" max="1579" width="2.5703125" style="25"/>
    <col min="1580" max="1580" width="0.85546875" style="25" customWidth="1"/>
    <col min="1581" max="1779" width="2.5703125" style="25"/>
    <col min="1780" max="1780" width="1.42578125" style="25" customWidth="1"/>
    <col min="1781" max="1781" width="1.140625" style="25" customWidth="1"/>
    <col min="1782" max="1782" width="1.5703125" style="25" customWidth="1"/>
    <col min="1783" max="1784" width="2.5703125" style="25"/>
    <col min="1785" max="1785" width="2.140625" style="25" customWidth="1"/>
    <col min="1786" max="1791" width="2.5703125" style="25"/>
    <col min="1792" max="1792" width="3.42578125" style="25" customWidth="1"/>
    <col min="1793" max="1799" width="2.5703125" style="25"/>
    <col min="1800" max="1800" width="2.5703125" style="25" customWidth="1"/>
    <col min="1801" max="1810" width="2.5703125" style="25"/>
    <col min="1811" max="1811" width="3" style="25" customWidth="1"/>
    <col min="1812" max="1813" width="2.5703125" style="25"/>
    <col min="1814" max="1814" width="2.140625" style="25" customWidth="1"/>
    <col min="1815" max="1815" width="4" style="25" customWidth="1"/>
    <col min="1816" max="1817" width="2.5703125" style="25"/>
    <col min="1818" max="1818" width="2.42578125" style="25" customWidth="1"/>
    <col min="1819" max="1820" width="0.5703125" style="25" customWidth="1"/>
    <col min="1821" max="1822" width="2.5703125" style="25"/>
    <col min="1823" max="1823" width="7.42578125" style="25" customWidth="1"/>
    <col min="1824" max="1824" width="7" style="25" customWidth="1"/>
    <col min="1825" max="1835" width="2.5703125" style="25"/>
    <col min="1836" max="1836" width="0.85546875" style="25" customWidth="1"/>
    <col min="1837" max="2035" width="2.5703125" style="25"/>
    <col min="2036" max="2036" width="1.42578125" style="25" customWidth="1"/>
    <col min="2037" max="2037" width="1.140625" style="25" customWidth="1"/>
    <col min="2038" max="2038" width="1.5703125" style="25" customWidth="1"/>
    <col min="2039" max="2040" width="2.5703125" style="25"/>
    <col min="2041" max="2041" width="2.140625" style="25" customWidth="1"/>
    <col min="2042" max="2047" width="2.5703125" style="25"/>
    <col min="2048" max="2048" width="3.42578125" style="25" customWidth="1"/>
    <col min="2049" max="2055" width="2.5703125" style="25"/>
    <col min="2056" max="2056" width="2.5703125" style="25" customWidth="1"/>
    <col min="2057" max="2066" width="2.5703125" style="25"/>
    <col min="2067" max="2067" width="3" style="25" customWidth="1"/>
    <col min="2068" max="2069" width="2.5703125" style="25"/>
    <col min="2070" max="2070" width="2.140625" style="25" customWidth="1"/>
    <col min="2071" max="2071" width="4" style="25" customWidth="1"/>
    <col min="2072" max="2073" width="2.5703125" style="25"/>
    <col min="2074" max="2074" width="2.42578125" style="25" customWidth="1"/>
    <col min="2075" max="2076" width="0.5703125" style="25" customWidth="1"/>
    <col min="2077" max="2078" width="2.5703125" style="25"/>
    <col min="2079" max="2079" width="7.42578125" style="25" customWidth="1"/>
    <col min="2080" max="2080" width="7" style="25" customWidth="1"/>
    <col min="2081" max="2091" width="2.5703125" style="25"/>
    <col min="2092" max="2092" width="0.85546875" style="25" customWidth="1"/>
    <col min="2093" max="2291" width="2.5703125" style="25"/>
    <col min="2292" max="2292" width="1.42578125" style="25" customWidth="1"/>
    <col min="2293" max="2293" width="1.140625" style="25" customWidth="1"/>
    <col min="2294" max="2294" width="1.5703125" style="25" customWidth="1"/>
    <col min="2295" max="2296" width="2.5703125" style="25"/>
    <col min="2297" max="2297" width="2.140625" style="25" customWidth="1"/>
    <col min="2298" max="2303" width="2.5703125" style="25"/>
    <col min="2304" max="2304" width="3.42578125" style="25" customWidth="1"/>
    <col min="2305" max="2311" width="2.5703125" style="25"/>
    <col min="2312" max="2312" width="2.5703125" style="25" customWidth="1"/>
    <col min="2313" max="2322" width="2.5703125" style="25"/>
    <col min="2323" max="2323" width="3" style="25" customWidth="1"/>
    <col min="2324" max="2325" width="2.5703125" style="25"/>
    <col min="2326" max="2326" width="2.140625" style="25" customWidth="1"/>
    <col min="2327" max="2327" width="4" style="25" customWidth="1"/>
    <col min="2328" max="2329" width="2.5703125" style="25"/>
    <col min="2330" max="2330" width="2.42578125" style="25" customWidth="1"/>
    <col min="2331" max="2332" width="0.5703125" style="25" customWidth="1"/>
    <col min="2333" max="2334" width="2.5703125" style="25"/>
    <col min="2335" max="2335" width="7.42578125" style="25" customWidth="1"/>
    <col min="2336" max="2336" width="7" style="25" customWidth="1"/>
    <col min="2337" max="2347" width="2.5703125" style="25"/>
    <col min="2348" max="2348" width="0.85546875" style="25" customWidth="1"/>
    <col min="2349" max="2547" width="2.5703125" style="25"/>
    <col min="2548" max="2548" width="1.42578125" style="25" customWidth="1"/>
    <col min="2549" max="2549" width="1.140625" style="25" customWidth="1"/>
    <col min="2550" max="2550" width="1.5703125" style="25" customWidth="1"/>
    <col min="2551" max="2552" width="2.5703125" style="25"/>
    <col min="2553" max="2553" width="2.140625" style="25" customWidth="1"/>
    <col min="2554" max="2559" width="2.5703125" style="25"/>
    <col min="2560" max="2560" width="3.42578125" style="25" customWidth="1"/>
    <col min="2561" max="2567" width="2.5703125" style="25"/>
    <col min="2568" max="2568" width="2.5703125" style="25" customWidth="1"/>
    <col min="2569" max="2578" width="2.5703125" style="25"/>
    <col min="2579" max="2579" width="3" style="25" customWidth="1"/>
    <col min="2580" max="2581" width="2.5703125" style="25"/>
    <col min="2582" max="2582" width="2.140625" style="25" customWidth="1"/>
    <col min="2583" max="2583" width="4" style="25" customWidth="1"/>
    <col min="2584" max="2585" width="2.5703125" style="25"/>
    <col min="2586" max="2586" width="2.42578125" style="25" customWidth="1"/>
    <col min="2587" max="2588" width="0.5703125" style="25" customWidth="1"/>
    <col min="2589" max="2590" width="2.5703125" style="25"/>
    <col min="2591" max="2591" width="7.42578125" style="25" customWidth="1"/>
    <col min="2592" max="2592" width="7" style="25" customWidth="1"/>
    <col min="2593" max="2603" width="2.5703125" style="25"/>
    <col min="2604" max="2604" width="0.85546875" style="25" customWidth="1"/>
    <col min="2605" max="2803" width="2.5703125" style="25"/>
    <col min="2804" max="2804" width="1.42578125" style="25" customWidth="1"/>
    <col min="2805" max="2805" width="1.140625" style="25" customWidth="1"/>
    <col min="2806" max="2806" width="1.5703125" style="25" customWidth="1"/>
    <col min="2807" max="2808" width="2.5703125" style="25"/>
    <col min="2809" max="2809" width="2.140625" style="25" customWidth="1"/>
    <col min="2810" max="2815" width="2.5703125" style="25"/>
    <col min="2816" max="2816" width="3.42578125" style="25" customWidth="1"/>
    <col min="2817" max="2823" width="2.5703125" style="25"/>
    <col min="2824" max="2824" width="2.5703125" style="25" customWidth="1"/>
    <col min="2825" max="2834" width="2.5703125" style="25"/>
    <col min="2835" max="2835" width="3" style="25" customWidth="1"/>
    <col min="2836" max="2837" width="2.5703125" style="25"/>
    <col min="2838" max="2838" width="2.140625" style="25" customWidth="1"/>
    <col min="2839" max="2839" width="4" style="25" customWidth="1"/>
    <col min="2840" max="2841" width="2.5703125" style="25"/>
    <col min="2842" max="2842" width="2.42578125" style="25" customWidth="1"/>
    <col min="2843" max="2844" width="0.5703125" style="25" customWidth="1"/>
    <col min="2845" max="2846" width="2.5703125" style="25"/>
    <col min="2847" max="2847" width="7.42578125" style="25" customWidth="1"/>
    <col min="2848" max="2848" width="7" style="25" customWidth="1"/>
    <col min="2849" max="2859" width="2.5703125" style="25"/>
    <col min="2860" max="2860" width="0.85546875" style="25" customWidth="1"/>
    <col min="2861" max="3059" width="2.5703125" style="25"/>
    <col min="3060" max="3060" width="1.42578125" style="25" customWidth="1"/>
    <col min="3061" max="3061" width="1.140625" style="25" customWidth="1"/>
    <col min="3062" max="3062" width="1.5703125" style="25" customWidth="1"/>
    <col min="3063" max="3064" width="2.5703125" style="25"/>
    <col min="3065" max="3065" width="2.140625" style="25" customWidth="1"/>
    <col min="3066" max="3071" width="2.5703125" style="25"/>
    <col min="3072" max="3072" width="3.42578125" style="25" customWidth="1"/>
    <col min="3073" max="3079" width="2.5703125" style="25"/>
    <col min="3080" max="3080" width="2.5703125" style="25" customWidth="1"/>
    <col min="3081" max="3090" width="2.5703125" style="25"/>
    <col min="3091" max="3091" width="3" style="25" customWidth="1"/>
    <col min="3092" max="3093" width="2.5703125" style="25"/>
    <col min="3094" max="3094" width="2.140625" style="25" customWidth="1"/>
    <col min="3095" max="3095" width="4" style="25" customWidth="1"/>
    <col min="3096" max="3097" width="2.5703125" style="25"/>
    <col min="3098" max="3098" width="2.42578125" style="25" customWidth="1"/>
    <col min="3099" max="3100" width="0.5703125" style="25" customWidth="1"/>
    <col min="3101" max="3102" width="2.5703125" style="25"/>
    <col min="3103" max="3103" width="7.42578125" style="25" customWidth="1"/>
    <col min="3104" max="3104" width="7" style="25" customWidth="1"/>
    <col min="3105" max="3115" width="2.5703125" style="25"/>
    <col min="3116" max="3116" width="0.85546875" style="25" customWidth="1"/>
    <col min="3117" max="3315" width="2.5703125" style="25"/>
    <col min="3316" max="3316" width="1.42578125" style="25" customWidth="1"/>
    <col min="3317" max="3317" width="1.140625" style="25" customWidth="1"/>
    <col min="3318" max="3318" width="1.5703125" style="25" customWidth="1"/>
    <col min="3319" max="3320" width="2.5703125" style="25"/>
    <col min="3321" max="3321" width="2.140625" style="25" customWidth="1"/>
    <col min="3322" max="3327" width="2.5703125" style="25"/>
    <col min="3328" max="3328" width="3.42578125" style="25" customWidth="1"/>
    <col min="3329" max="3335" width="2.5703125" style="25"/>
    <col min="3336" max="3336" width="2.5703125" style="25" customWidth="1"/>
    <col min="3337" max="3346" width="2.5703125" style="25"/>
    <col min="3347" max="3347" width="3" style="25" customWidth="1"/>
    <col min="3348" max="3349" width="2.5703125" style="25"/>
    <col min="3350" max="3350" width="2.140625" style="25" customWidth="1"/>
    <col min="3351" max="3351" width="4" style="25" customWidth="1"/>
    <col min="3352" max="3353" width="2.5703125" style="25"/>
    <col min="3354" max="3354" width="2.42578125" style="25" customWidth="1"/>
    <col min="3355" max="3356" width="0.5703125" style="25" customWidth="1"/>
    <col min="3357" max="3358" width="2.5703125" style="25"/>
    <col min="3359" max="3359" width="7.42578125" style="25" customWidth="1"/>
    <col min="3360" max="3360" width="7" style="25" customWidth="1"/>
    <col min="3361" max="3371" width="2.5703125" style="25"/>
    <col min="3372" max="3372" width="0.85546875" style="25" customWidth="1"/>
    <col min="3373" max="3571" width="2.5703125" style="25"/>
    <col min="3572" max="3572" width="1.42578125" style="25" customWidth="1"/>
    <col min="3573" max="3573" width="1.140625" style="25" customWidth="1"/>
    <col min="3574" max="3574" width="1.5703125" style="25" customWidth="1"/>
    <col min="3575" max="3576" width="2.5703125" style="25"/>
    <col min="3577" max="3577" width="2.140625" style="25" customWidth="1"/>
    <col min="3578" max="3583" width="2.5703125" style="25"/>
    <col min="3584" max="3584" width="3.42578125" style="25" customWidth="1"/>
    <col min="3585" max="3591" width="2.5703125" style="25"/>
    <col min="3592" max="3592" width="2.5703125" style="25" customWidth="1"/>
    <col min="3593" max="3602" width="2.5703125" style="25"/>
    <col min="3603" max="3603" width="3" style="25" customWidth="1"/>
    <col min="3604" max="3605" width="2.5703125" style="25"/>
    <col min="3606" max="3606" width="2.140625" style="25" customWidth="1"/>
    <col min="3607" max="3607" width="4" style="25" customWidth="1"/>
    <col min="3608" max="3609" width="2.5703125" style="25"/>
    <col min="3610" max="3610" width="2.42578125" style="25" customWidth="1"/>
    <col min="3611" max="3612" width="0.5703125" style="25" customWidth="1"/>
    <col min="3613" max="3614" width="2.5703125" style="25"/>
    <col min="3615" max="3615" width="7.42578125" style="25" customWidth="1"/>
    <col min="3616" max="3616" width="7" style="25" customWidth="1"/>
    <col min="3617" max="3627" width="2.5703125" style="25"/>
    <col min="3628" max="3628" width="0.85546875" style="25" customWidth="1"/>
    <col min="3629" max="3827" width="2.5703125" style="25"/>
    <col min="3828" max="3828" width="1.42578125" style="25" customWidth="1"/>
    <col min="3829" max="3829" width="1.140625" style="25" customWidth="1"/>
    <col min="3830" max="3830" width="1.5703125" style="25" customWidth="1"/>
    <col min="3831" max="3832" width="2.5703125" style="25"/>
    <col min="3833" max="3833" width="2.140625" style="25" customWidth="1"/>
    <col min="3834" max="3839" width="2.5703125" style="25"/>
    <col min="3840" max="3840" width="3.42578125" style="25" customWidth="1"/>
    <col min="3841" max="3847" width="2.5703125" style="25"/>
    <col min="3848" max="3848" width="2.5703125" style="25" customWidth="1"/>
    <col min="3849" max="3858" width="2.5703125" style="25"/>
    <col min="3859" max="3859" width="3" style="25" customWidth="1"/>
    <col min="3860" max="3861" width="2.5703125" style="25"/>
    <col min="3862" max="3862" width="2.140625" style="25" customWidth="1"/>
    <col min="3863" max="3863" width="4" style="25" customWidth="1"/>
    <col min="3864" max="3865" width="2.5703125" style="25"/>
    <col min="3866" max="3866" width="2.42578125" style="25" customWidth="1"/>
    <col min="3867" max="3868" width="0.5703125" style="25" customWidth="1"/>
    <col min="3869" max="3870" width="2.5703125" style="25"/>
    <col min="3871" max="3871" width="7.42578125" style="25" customWidth="1"/>
    <col min="3872" max="3872" width="7" style="25" customWidth="1"/>
    <col min="3873" max="3883" width="2.5703125" style="25"/>
    <col min="3884" max="3884" width="0.85546875" style="25" customWidth="1"/>
    <col min="3885" max="4083" width="2.5703125" style="25"/>
    <col min="4084" max="4084" width="1.42578125" style="25" customWidth="1"/>
    <col min="4085" max="4085" width="1.140625" style="25" customWidth="1"/>
    <col min="4086" max="4086" width="1.5703125" style="25" customWidth="1"/>
    <col min="4087" max="4088" width="2.5703125" style="25"/>
    <col min="4089" max="4089" width="2.140625" style="25" customWidth="1"/>
    <col min="4090" max="4095" width="2.5703125" style="25"/>
    <col min="4096" max="4096" width="3.42578125" style="25" customWidth="1"/>
    <col min="4097" max="4103" width="2.5703125" style="25"/>
    <col min="4104" max="4104" width="2.5703125" style="25" customWidth="1"/>
    <col min="4105" max="4114" width="2.5703125" style="25"/>
    <col min="4115" max="4115" width="3" style="25" customWidth="1"/>
    <col min="4116" max="4117" width="2.5703125" style="25"/>
    <col min="4118" max="4118" width="2.140625" style="25" customWidth="1"/>
    <col min="4119" max="4119" width="4" style="25" customWidth="1"/>
    <col min="4120" max="4121" width="2.5703125" style="25"/>
    <col min="4122" max="4122" width="2.42578125" style="25" customWidth="1"/>
    <col min="4123" max="4124" width="0.5703125" style="25" customWidth="1"/>
    <col min="4125" max="4126" width="2.5703125" style="25"/>
    <col min="4127" max="4127" width="7.42578125" style="25" customWidth="1"/>
    <col min="4128" max="4128" width="7" style="25" customWidth="1"/>
    <col min="4129" max="4139" width="2.5703125" style="25"/>
    <col min="4140" max="4140" width="0.85546875" style="25" customWidth="1"/>
    <col min="4141" max="4339" width="2.5703125" style="25"/>
    <col min="4340" max="4340" width="1.42578125" style="25" customWidth="1"/>
    <col min="4341" max="4341" width="1.140625" style="25" customWidth="1"/>
    <col min="4342" max="4342" width="1.5703125" style="25" customWidth="1"/>
    <col min="4343" max="4344" width="2.5703125" style="25"/>
    <col min="4345" max="4345" width="2.140625" style="25" customWidth="1"/>
    <col min="4346" max="4351" width="2.5703125" style="25"/>
    <col min="4352" max="4352" width="3.42578125" style="25" customWidth="1"/>
    <col min="4353" max="4359" width="2.5703125" style="25"/>
    <col min="4360" max="4360" width="2.5703125" style="25" customWidth="1"/>
    <col min="4361" max="4370" width="2.5703125" style="25"/>
    <col min="4371" max="4371" width="3" style="25" customWidth="1"/>
    <col min="4372" max="4373" width="2.5703125" style="25"/>
    <col min="4374" max="4374" width="2.140625" style="25" customWidth="1"/>
    <col min="4375" max="4375" width="4" style="25" customWidth="1"/>
    <col min="4376" max="4377" width="2.5703125" style="25"/>
    <col min="4378" max="4378" width="2.42578125" style="25" customWidth="1"/>
    <col min="4379" max="4380" width="0.5703125" style="25" customWidth="1"/>
    <col min="4381" max="4382" width="2.5703125" style="25"/>
    <col min="4383" max="4383" width="7.42578125" style="25" customWidth="1"/>
    <col min="4384" max="4384" width="7" style="25" customWidth="1"/>
    <col min="4385" max="4395" width="2.5703125" style="25"/>
    <col min="4396" max="4396" width="0.85546875" style="25" customWidth="1"/>
    <col min="4397" max="4595" width="2.5703125" style="25"/>
    <col min="4596" max="4596" width="1.42578125" style="25" customWidth="1"/>
    <col min="4597" max="4597" width="1.140625" style="25" customWidth="1"/>
    <col min="4598" max="4598" width="1.5703125" style="25" customWidth="1"/>
    <col min="4599" max="4600" width="2.5703125" style="25"/>
    <col min="4601" max="4601" width="2.140625" style="25" customWidth="1"/>
    <col min="4602" max="4607" width="2.5703125" style="25"/>
    <col min="4608" max="4608" width="3.42578125" style="25" customWidth="1"/>
    <col min="4609" max="4615" width="2.5703125" style="25"/>
    <col min="4616" max="4616" width="2.5703125" style="25" customWidth="1"/>
    <col min="4617" max="4626" width="2.5703125" style="25"/>
    <col min="4627" max="4627" width="3" style="25" customWidth="1"/>
    <col min="4628" max="4629" width="2.5703125" style="25"/>
    <col min="4630" max="4630" width="2.140625" style="25" customWidth="1"/>
    <col min="4631" max="4631" width="4" style="25" customWidth="1"/>
    <col min="4632" max="4633" width="2.5703125" style="25"/>
    <col min="4634" max="4634" width="2.42578125" style="25" customWidth="1"/>
    <col min="4635" max="4636" width="0.5703125" style="25" customWidth="1"/>
    <col min="4637" max="4638" width="2.5703125" style="25"/>
    <col min="4639" max="4639" width="7.42578125" style="25" customWidth="1"/>
    <col min="4640" max="4640" width="7" style="25" customWidth="1"/>
    <col min="4641" max="4651" width="2.5703125" style="25"/>
    <col min="4652" max="4652" width="0.85546875" style="25" customWidth="1"/>
    <col min="4653" max="4851" width="2.5703125" style="25"/>
    <col min="4852" max="4852" width="1.42578125" style="25" customWidth="1"/>
    <col min="4853" max="4853" width="1.140625" style="25" customWidth="1"/>
    <col min="4854" max="4854" width="1.5703125" style="25" customWidth="1"/>
    <col min="4855" max="4856" width="2.5703125" style="25"/>
    <col min="4857" max="4857" width="2.140625" style="25" customWidth="1"/>
    <col min="4858" max="4863" width="2.5703125" style="25"/>
    <col min="4864" max="4864" width="3.42578125" style="25" customWidth="1"/>
    <col min="4865" max="4871" width="2.5703125" style="25"/>
    <col min="4872" max="4872" width="2.5703125" style="25" customWidth="1"/>
    <col min="4873" max="4882" width="2.5703125" style="25"/>
    <col min="4883" max="4883" width="3" style="25" customWidth="1"/>
    <col min="4884" max="4885" width="2.5703125" style="25"/>
    <col min="4886" max="4886" width="2.140625" style="25" customWidth="1"/>
    <col min="4887" max="4887" width="4" style="25" customWidth="1"/>
    <col min="4888" max="4889" width="2.5703125" style="25"/>
    <col min="4890" max="4890" width="2.42578125" style="25" customWidth="1"/>
    <col min="4891" max="4892" width="0.5703125" style="25" customWidth="1"/>
    <col min="4893" max="4894" width="2.5703125" style="25"/>
    <col min="4895" max="4895" width="7.42578125" style="25" customWidth="1"/>
    <col min="4896" max="4896" width="7" style="25" customWidth="1"/>
    <col min="4897" max="4907" width="2.5703125" style="25"/>
    <col min="4908" max="4908" width="0.85546875" style="25" customWidth="1"/>
    <col min="4909" max="5107" width="2.5703125" style="25"/>
    <col min="5108" max="5108" width="1.42578125" style="25" customWidth="1"/>
    <col min="5109" max="5109" width="1.140625" style="25" customWidth="1"/>
    <col min="5110" max="5110" width="1.5703125" style="25" customWidth="1"/>
    <col min="5111" max="5112" width="2.5703125" style="25"/>
    <col min="5113" max="5113" width="2.140625" style="25" customWidth="1"/>
    <col min="5114" max="5119" width="2.5703125" style="25"/>
    <col min="5120" max="5120" width="3.42578125" style="25" customWidth="1"/>
    <col min="5121" max="5127" width="2.5703125" style="25"/>
    <col min="5128" max="5128" width="2.5703125" style="25" customWidth="1"/>
    <col min="5129" max="5138" width="2.5703125" style="25"/>
    <col min="5139" max="5139" width="3" style="25" customWidth="1"/>
    <col min="5140" max="5141" width="2.5703125" style="25"/>
    <col min="5142" max="5142" width="2.140625" style="25" customWidth="1"/>
    <col min="5143" max="5143" width="4" style="25" customWidth="1"/>
    <col min="5144" max="5145" width="2.5703125" style="25"/>
    <col min="5146" max="5146" width="2.42578125" style="25" customWidth="1"/>
    <col min="5147" max="5148" width="0.5703125" style="25" customWidth="1"/>
    <col min="5149" max="5150" width="2.5703125" style="25"/>
    <col min="5151" max="5151" width="7.42578125" style="25" customWidth="1"/>
    <col min="5152" max="5152" width="7" style="25" customWidth="1"/>
    <col min="5153" max="5163" width="2.5703125" style="25"/>
    <col min="5164" max="5164" width="0.85546875" style="25" customWidth="1"/>
    <col min="5165" max="5363" width="2.5703125" style="25"/>
    <col min="5364" max="5364" width="1.42578125" style="25" customWidth="1"/>
    <col min="5365" max="5365" width="1.140625" style="25" customWidth="1"/>
    <col min="5366" max="5366" width="1.5703125" style="25" customWidth="1"/>
    <col min="5367" max="5368" width="2.5703125" style="25"/>
    <col min="5369" max="5369" width="2.140625" style="25" customWidth="1"/>
    <col min="5370" max="5375" width="2.5703125" style="25"/>
    <col min="5376" max="5376" width="3.42578125" style="25" customWidth="1"/>
    <col min="5377" max="5383" width="2.5703125" style="25"/>
    <col min="5384" max="5384" width="2.5703125" style="25" customWidth="1"/>
    <col min="5385" max="5394" width="2.5703125" style="25"/>
    <col min="5395" max="5395" width="3" style="25" customWidth="1"/>
    <col min="5396" max="5397" width="2.5703125" style="25"/>
    <col min="5398" max="5398" width="2.140625" style="25" customWidth="1"/>
    <col min="5399" max="5399" width="4" style="25" customWidth="1"/>
    <col min="5400" max="5401" width="2.5703125" style="25"/>
    <col min="5402" max="5402" width="2.42578125" style="25" customWidth="1"/>
    <col min="5403" max="5404" width="0.5703125" style="25" customWidth="1"/>
    <col min="5405" max="5406" width="2.5703125" style="25"/>
    <col min="5407" max="5407" width="7.42578125" style="25" customWidth="1"/>
    <col min="5408" max="5408" width="7" style="25" customWidth="1"/>
    <col min="5409" max="5419" width="2.5703125" style="25"/>
    <col min="5420" max="5420" width="0.85546875" style="25" customWidth="1"/>
    <col min="5421" max="5619" width="2.5703125" style="25"/>
    <col min="5620" max="5620" width="1.42578125" style="25" customWidth="1"/>
    <col min="5621" max="5621" width="1.140625" style="25" customWidth="1"/>
    <col min="5622" max="5622" width="1.5703125" style="25" customWidth="1"/>
    <col min="5623" max="5624" width="2.5703125" style="25"/>
    <col min="5625" max="5625" width="2.140625" style="25" customWidth="1"/>
    <col min="5626" max="5631" width="2.5703125" style="25"/>
    <col min="5632" max="5632" width="3.42578125" style="25" customWidth="1"/>
    <col min="5633" max="5639" width="2.5703125" style="25"/>
    <col min="5640" max="5640" width="2.5703125" style="25" customWidth="1"/>
    <col min="5641" max="5650" width="2.5703125" style="25"/>
    <col min="5651" max="5651" width="3" style="25" customWidth="1"/>
    <col min="5652" max="5653" width="2.5703125" style="25"/>
    <col min="5654" max="5654" width="2.140625" style="25" customWidth="1"/>
    <col min="5655" max="5655" width="4" style="25" customWidth="1"/>
    <col min="5656" max="5657" width="2.5703125" style="25"/>
    <col min="5658" max="5658" width="2.42578125" style="25" customWidth="1"/>
    <col min="5659" max="5660" width="0.5703125" style="25" customWidth="1"/>
    <col min="5661" max="5662" width="2.5703125" style="25"/>
    <col min="5663" max="5663" width="7.42578125" style="25" customWidth="1"/>
    <col min="5664" max="5664" width="7" style="25" customWidth="1"/>
    <col min="5665" max="5675" width="2.5703125" style="25"/>
    <col min="5676" max="5676" width="0.85546875" style="25" customWidth="1"/>
    <col min="5677" max="5875" width="2.5703125" style="25"/>
    <col min="5876" max="5876" width="1.42578125" style="25" customWidth="1"/>
    <col min="5877" max="5877" width="1.140625" style="25" customWidth="1"/>
    <col min="5878" max="5878" width="1.5703125" style="25" customWidth="1"/>
    <col min="5879" max="5880" width="2.5703125" style="25"/>
    <col min="5881" max="5881" width="2.140625" style="25" customWidth="1"/>
    <col min="5882" max="5887" width="2.5703125" style="25"/>
    <col min="5888" max="5888" width="3.42578125" style="25" customWidth="1"/>
    <col min="5889" max="5895" width="2.5703125" style="25"/>
    <col min="5896" max="5896" width="2.5703125" style="25" customWidth="1"/>
    <col min="5897" max="5906" width="2.5703125" style="25"/>
    <col min="5907" max="5907" width="3" style="25" customWidth="1"/>
    <col min="5908" max="5909" width="2.5703125" style="25"/>
    <col min="5910" max="5910" width="2.140625" style="25" customWidth="1"/>
    <col min="5911" max="5911" width="4" style="25" customWidth="1"/>
    <col min="5912" max="5913" width="2.5703125" style="25"/>
    <col min="5914" max="5914" width="2.42578125" style="25" customWidth="1"/>
    <col min="5915" max="5916" width="0.5703125" style="25" customWidth="1"/>
    <col min="5917" max="5918" width="2.5703125" style="25"/>
    <col min="5919" max="5919" width="7.42578125" style="25" customWidth="1"/>
    <col min="5920" max="5920" width="7" style="25" customWidth="1"/>
    <col min="5921" max="5931" width="2.5703125" style="25"/>
    <col min="5932" max="5932" width="0.85546875" style="25" customWidth="1"/>
    <col min="5933" max="6131" width="2.5703125" style="25"/>
    <col min="6132" max="6132" width="1.42578125" style="25" customWidth="1"/>
    <col min="6133" max="6133" width="1.140625" style="25" customWidth="1"/>
    <col min="6134" max="6134" width="1.5703125" style="25" customWidth="1"/>
    <col min="6135" max="6136" width="2.5703125" style="25"/>
    <col min="6137" max="6137" width="2.140625" style="25" customWidth="1"/>
    <col min="6138" max="6143" width="2.5703125" style="25"/>
    <col min="6144" max="6144" width="3.42578125" style="25" customWidth="1"/>
    <col min="6145" max="6151" width="2.5703125" style="25"/>
    <col min="6152" max="6152" width="2.5703125" style="25" customWidth="1"/>
    <col min="6153" max="6162" width="2.5703125" style="25"/>
    <col min="6163" max="6163" width="3" style="25" customWidth="1"/>
    <col min="6164" max="6165" width="2.5703125" style="25"/>
    <col min="6166" max="6166" width="2.140625" style="25" customWidth="1"/>
    <col min="6167" max="6167" width="4" style="25" customWidth="1"/>
    <col min="6168" max="6169" width="2.5703125" style="25"/>
    <col min="6170" max="6170" width="2.42578125" style="25" customWidth="1"/>
    <col min="6171" max="6172" width="0.5703125" style="25" customWidth="1"/>
    <col min="6173" max="6174" width="2.5703125" style="25"/>
    <col min="6175" max="6175" width="7.42578125" style="25" customWidth="1"/>
    <col min="6176" max="6176" width="7" style="25" customWidth="1"/>
    <col min="6177" max="6187" width="2.5703125" style="25"/>
    <col min="6188" max="6188" width="0.85546875" style="25" customWidth="1"/>
    <col min="6189" max="6387" width="2.5703125" style="25"/>
    <col min="6388" max="6388" width="1.42578125" style="25" customWidth="1"/>
    <col min="6389" max="6389" width="1.140625" style="25" customWidth="1"/>
    <col min="6390" max="6390" width="1.5703125" style="25" customWidth="1"/>
    <col min="6391" max="6392" width="2.5703125" style="25"/>
    <col min="6393" max="6393" width="2.140625" style="25" customWidth="1"/>
    <col min="6394" max="6399" width="2.5703125" style="25"/>
    <col min="6400" max="6400" width="3.42578125" style="25" customWidth="1"/>
    <col min="6401" max="6407" width="2.5703125" style="25"/>
    <col min="6408" max="6408" width="2.5703125" style="25" customWidth="1"/>
    <col min="6409" max="6418" width="2.5703125" style="25"/>
    <col min="6419" max="6419" width="3" style="25" customWidth="1"/>
    <col min="6420" max="6421" width="2.5703125" style="25"/>
    <col min="6422" max="6422" width="2.140625" style="25" customWidth="1"/>
    <col min="6423" max="6423" width="4" style="25" customWidth="1"/>
    <col min="6424" max="6425" width="2.5703125" style="25"/>
    <col min="6426" max="6426" width="2.42578125" style="25" customWidth="1"/>
    <col min="6427" max="6428" width="0.5703125" style="25" customWidth="1"/>
    <col min="6429" max="6430" width="2.5703125" style="25"/>
    <col min="6431" max="6431" width="7.42578125" style="25" customWidth="1"/>
    <col min="6432" max="6432" width="7" style="25" customWidth="1"/>
    <col min="6433" max="6443" width="2.5703125" style="25"/>
    <col min="6444" max="6444" width="0.85546875" style="25" customWidth="1"/>
    <col min="6445" max="6643" width="2.5703125" style="25"/>
    <col min="6644" max="6644" width="1.42578125" style="25" customWidth="1"/>
    <col min="6645" max="6645" width="1.140625" style="25" customWidth="1"/>
    <col min="6646" max="6646" width="1.5703125" style="25" customWidth="1"/>
    <col min="6647" max="6648" width="2.5703125" style="25"/>
    <col min="6649" max="6649" width="2.140625" style="25" customWidth="1"/>
    <col min="6650" max="6655" width="2.5703125" style="25"/>
    <col min="6656" max="6656" width="3.42578125" style="25" customWidth="1"/>
    <col min="6657" max="6663" width="2.5703125" style="25"/>
    <col min="6664" max="6664" width="2.5703125" style="25" customWidth="1"/>
    <col min="6665" max="6674" width="2.5703125" style="25"/>
    <col min="6675" max="6675" width="3" style="25" customWidth="1"/>
    <col min="6676" max="6677" width="2.5703125" style="25"/>
    <col min="6678" max="6678" width="2.140625" style="25" customWidth="1"/>
    <col min="6679" max="6679" width="4" style="25" customWidth="1"/>
    <col min="6680" max="6681" width="2.5703125" style="25"/>
    <col min="6682" max="6682" width="2.42578125" style="25" customWidth="1"/>
    <col min="6683" max="6684" width="0.5703125" style="25" customWidth="1"/>
    <col min="6685" max="6686" width="2.5703125" style="25"/>
    <col min="6687" max="6687" width="7.42578125" style="25" customWidth="1"/>
    <col min="6688" max="6688" width="7" style="25" customWidth="1"/>
    <col min="6689" max="6699" width="2.5703125" style="25"/>
    <col min="6700" max="6700" width="0.85546875" style="25" customWidth="1"/>
    <col min="6701" max="6899" width="2.5703125" style="25"/>
    <col min="6900" max="6900" width="1.42578125" style="25" customWidth="1"/>
    <col min="6901" max="6901" width="1.140625" style="25" customWidth="1"/>
    <col min="6902" max="6902" width="1.5703125" style="25" customWidth="1"/>
    <col min="6903" max="6904" width="2.5703125" style="25"/>
    <col min="6905" max="6905" width="2.140625" style="25" customWidth="1"/>
    <col min="6906" max="6911" width="2.5703125" style="25"/>
    <col min="6912" max="6912" width="3.42578125" style="25" customWidth="1"/>
    <col min="6913" max="6919" width="2.5703125" style="25"/>
    <col min="6920" max="6920" width="2.5703125" style="25" customWidth="1"/>
    <col min="6921" max="6930" width="2.5703125" style="25"/>
    <col min="6931" max="6931" width="3" style="25" customWidth="1"/>
    <col min="6932" max="6933" width="2.5703125" style="25"/>
    <col min="6934" max="6934" width="2.140625" style="25" customWidth="1"/>
    <col min="6935" max="6935" width="4" style="25" customWidth="1"/>
    <col min="6936" max="6937" width="2.5703125" style="25"/>
    <col min="6938" max="6938" width="2.42578125" style="25" customWidth="1"/>
    <col min="6939" max="6940" width="0.5703125" style="25" customWidth="1"/>
    <col min="6941" max="6942" width="2.5703125" style="25"/>
    <col min="6943" max="6943" width="7.42578125" style="25" customWidth="1"/>
    <col min="6944" max="6944" width="7" style="25" customWidth="1"/>
    <col min="6945" max="6955" width="2.5703125" style="25"/>
    <col min="6956" max="6956" width="0.85546875" style="25" customWidth="1"/>
    <col min="6957" max="7155" width="2.5703125" style="25"/>
    <col min="7156" max="7156" width="1.42578125" style="25" customWidth="1"/>
    <col min="7157" max="7157" width="1.140625" style="25" customWidth="1"/>
    <col min="7158" max="7158" width="1.5703125" style="25" customWidth="1"/>
    <col min="7159" max="7160" width="2.5703125" style="25"/>
    <col min="7161" max="7161" width="2.140625" style="25" customWidth="1"/>
    <col min="7162" max="7167" width="2.5703125" style="25"/>
    <col min="7168" max="7168" width="3.42578125" style="25" customWidth="1"/>
    <col min="7169" max="7175" width="2.5703125" style="25"/>
    <col min="7176" max="7176" width="2.5703125" style="25" customWidth="1"/>
    <col min="7177" max="7186" width="2.5703125" style="25"/>
    <col min="7187" max="7187" width="3" style="25" customWidth="1"/>
    <col min="7188" max="7189" width="2.5703125" style="25"/>
    <col min="7190" max="7190" width="2.140625" style="25" customWidth="1"/>
    <col min="7191" max="7191" width="4" style="25" customWidth="1"/>
    <col min="7192" max="7193" width="2.5703125" style="25"/>
    <col min="7194" max="7194" width="2.42578125" style="25" customWidth="1"/>
    <col min="7195" max="7196" width="0.5703125" style="25" customWidth="1"/>
    <col min="7197" max="7198" width="2.5703125" style="25"/>
    <col min="7199" max="7199" width="7.42578125" style="25" customWidth="1"/>
    <col min="7200" max="7200" width="7" style="25" customWidth="1"/>
    <col min="7201" max="7211" width="2.5703125" style="25"/>
    <col min="7212" max="7212" width="0.85546875" style="25" customWidth="1"/>
    <col min="7213" max="7411" width="2.5703125" style="25"/>
    <col min="7412" max="7412" width="1.42578125" style="25" customWidth="1"/>
    <col min="7413" max="7413" width="1.140625" style="25" customWidth="1"/>
    <col min="7414" max="7414" width="1.5703125" style="25" customWidth="1"/>
    <col min="7415" max="7416" width="2.5703125" style="25"/>
    <col min="7417" max="7417" width="2.140625" style="25" customWidth="1"/>
    <col min="7418" max="7423" width="2.5703125" style="25"/>
    <col min="7424" max="7424" width="3.42578125" style="25" customWidth="1"/>
    <col min="7425" max="7431" width="2.5703125" style="25"/>
    <col min="7432" max="7432" width="2.5703125" style="25" customWidth="1"/>
    <col min="7433" max="7442" width="2.5703125" style="25"/>
    <col min="7443" max="7443" width="3" style="25" customWidth="1"/>
    <col min="7444" max="7445" width="2.5703125" style="25"/>
    <col min="7446" max="7446" width="2.140625" style="25" customWidth="1"/>
    <col min="7447" max="7447" width="4" style="25" customWidth="1"/>
    <col min="7448" max="7449" width="2.5703125" style="25"/>
    <col min="7450" max="7450" width="2.42578125" style="25" customWidth="1"/>
    <col min="7451" max="7452" width="0.5703125" style="25" customWidth="1"/>
    <col min="7453" max="7454" width="2.5703125" style="25"/>
    <col min="7455" max="7455" width="7.42578125" style="25" customWidth="1"/>
    <col min="7456" max="7456" width="7" style="25" customWidth="1"/>
    <col min="7457" max="7467" width="2.5703125" style="25"/>
    <col min="7468" max="7468" width="0.85546875" style="25" customWidth="1"/>
    <col min="7469" max="7667" width="2.5703125" style="25"/>
    <col min="7668" max="7668" width="1.42578125" style="25" customWidth="1"/>
    <col min="7669" max="7669" width="1.140625" style="25" customWidth="1"/>
    <col min="7670" max="7670" width="1.5703125" style="25" customWidth="1"/>
    <col min="7671" max="7672" width="2.5703125" style="25"/>
    <col min="7673" max="7673" width="2.140625" style="25" customWidth="1"/>
    <col min="7674" max="7679" width="2.5703125" style="25"/>
    <col min="7680" max="7680" width="3.42578125" style="25" customWidth="1"/>
    <col min="7681" max="7687" width="2.5703125" style="25"/>
    <col min="7688" max="7688" width="2.5703125" style="25" customWidth="1"/>
    <col min="7689" max="7698" width="2.5703125" style="25"/>
    <col min="7699" max="7699" width="3" style="25" customWidth="1"/>
    <col min="7700" max="7701" width="2.5703125" style="25"/>
    <col min="7702" max="7702" width="2.140625" style="25" customWidth="1"/>
    <col min="7703" max="7703" width="4" style="25" customWidth="1"/>
    <col min="7704" max="7705" width="2.5703125" style="25"/>
    <col min="7706" max="7706" width="2.42578125" style="25" customWidth="1"/>
    <col min="7707" max="7708" width="0.5703125" style="25" customWidth="1"/>
    <col min="7709" max="7710" width="2.5703125" style="25"/>
    <col min="7711" max="7711" width="7.42578125" style="25" customWidth="1"/>
    <col min="7712" max="7712" width="7" style="25" customWidth="1"/>
    <col min="7713" max="7723" width="2.5703125" style="25"/>
    <col min="7724" max="7724" width="0.85546875" style="25" customWidth="1"/>
    <col min="7725" max="7923" width="2.5703125" style="25"/>
    <col min="7924" max="7924" width="1.42578125" style="25" customWidth="1"/>
    <col min="7925" max="7925" width="1.140625" style="25" customWidth="1"/>
    <col min="7926" max="7926" width="1.5703125" style="25" customWidth="1"/>
    <col min="7927" max="7928" width="2.5703125" style="25"/>
    <col min="7929" max="7929" width="2.140625" style="25" customWidth="1"/>
    <col min="7930" max="7935" width="2.5703125" style="25"/>
    <col min="7936" max="7936" width="3.42578125" style="25" customWidth="1"/>
    <col min="7937" max="7943" width="2.5703125" style="25"/>
    <col min="7944" max="7944" width="2.5703125" style="25" customWidth="1"/>
    <col min="7945" max="7954" width="2.5703125" style="25"/>
    <col min="7955" max="7955" width="3" style="25" customWidth="1"/>
    <col min="7956" max="7957" width="2.5703125" style="25"/>
    <col min="7958" max="7958" width="2.140625" style="25" customWidth="1"/>
    <col min="7959" max="7959" width="4" style="25" customWidth="1"/>
    <col min="7960" max="7961" width="2.5703125" style="25"/>
    <col min="7962" max="7962" width="2.42578125" style="25" customWidth="1"/>
    <col min="7963" max="7964" width="0.5703125" style="25" customWidth="1"/>
    <col min="7965" max="7966" width="2.5703125" style="25"/>
    <col min="7967" max="7967" width="7.42578125" style="25" customWidth="1"/>
    <col min="7968" max="7968" width="7" style="25" customWidth="1"/>
    <col min="7969" max="7979" width="2.5703125" style="25"/>
    <col min="7980" max="7980" width="0.85546875" style="25" customWidth="1"/>
    <col min="7981" max="8179" width="2.5703125" style="25"/>
    <col min="8180" max="8180" width="1.42578125" style="25" customWidth="1"/>
    <col min="8181" max="8181" width="1.140625" style="25" customWidth="1"/>
    <col min="8182" max="8182" width="1.5703125" style="25" customWidth="1"/>
    <col min="8183" max="8184" width="2.5703125" style="25"/>
    <col min="8185" max="8185" width="2.140625" style="25" customWidth="1"/>
    <col min="8186" max="8191" width="2.5703125" style="25"/>
    <col min="8192" max="8192" width="3.42578125" style="25" customWidth="1"/>
    <col min="8193" max="8199" width="2.5703125" style="25"/>
    <col min="8200" max="8200" width="2.5703125" style="25" customWidth="1"/>
    <col min="8201" max="8210" width="2.5703125" style="25"/>
    <col min="8211" max="8211" width="3" style="25" customWidth="1"/>
    <col min="8212" max="8213" width="2.5703125" style="25"/>
    <col min="8214" max="8214" width="2.140625" style="25" customWidth="1"/>
    <col min="8215" max="8215" width="4" style="25" customWidth="1"/>
    <col min="8216" max="8217" width="2.5703125" style="25"/>
    <col min="8218" max="8218" width="2.42578125" style="25" customWidth="1"/>
    <col min="8219" max="8220" width="0.5703125" style="25" customWidth="1"/>
    <col min="8221" max="8222" width="2.5703125" style="25"/>
    <col min="8223" max="8223" width="7.42578125" style="25" customWidth="1"/>
    <col min="8224" max="8224" width="7" style="25" customWidth="1"/>
    <col min="8225" max="8235" width="2.5703125" style="25"/>
    <col min="8236" max="8236" width="0.85546875" style="25" customWidth="1"/>
    <col min="8237" max="8435" width="2.5703125" style="25"/>
    <col min="8436" max="8436" width="1.42578125" style="25" customWidth="1"/>
    <col min="8437" max="8437" width="1.140625" style="25" customWidth="1"/>
    <col min="8438" max="8438" width="1.5703125" style="25" customWidth="1"/>
    <col min="8439" max="8440" width="2.5703125" style="25"/>
    <col min="8441" max="8441" width="2.140625" style="25" customWidth="1"/>
    <col min="8442" max="8447" width="2.5703125" style="25"/>
    <col min="8448" max="8448" width="3.42578125" style="25" customWidth="1"/>
    <col min="8449" max="8455" width="2.5703125" style="25"/>
    <col min="8456" max="8456" width="2.5703125" style="25" customWidth="1"/>
    <col min="8457" max="8466" width="2.5703125" style="25"/>
    <col min="8467" max="8467" width="3" style="25" customWidth="1"/>
    <col min="8468" max="8469" width="2.5703125" style="25"/>
    <col min="8470" max="8470" width="2.140625" style="25" customWidth="1"/>
    <col min="8471" max="8471" width="4" style="25" customWidth="1"/>
    <col min="8472" max="8473" width="2.5703125" style="25"/>
    <col min="8474" max="8474" width="2.42578125" style="25" customWidth="1"/>
    <col min="8475" max="8476" width="0.5703125" style="25" customWidth="1"/>
    <col min="8477" max="8478" width="2.5703125" style="25"/>
    <col min="8479" max="8479" width="7.42578125" style="25" customWidth="1"/>
    <col min="8480" max="8480" width="7" style="25" customWidth="1"/>
    <col min="8481" max="8491" width="2.5703125" style="25"/>
    <col min="8492" max="8492" width="0.85546875" style="25" customWidth="1"/>
    <col min="8493" max="8691" width="2.5703125" style="25"/>
    <col min="8692" max="8692" width="1.42578125" style="25" customWidth="1"/>
    <col min="8693" max="8693" width="1.140625" style="25" customWidth="1"/>
    <col min="8694" max="8694" width="1.5703125" style="25" customWidth="1"/>
    <col min="8695" max="8696" width="2.5703125" style="25"/>
    <col min="8697" max="8697" width="2.140625" style="25" customWidth="1"/>
    <col min="8698" max="8703" width="2.5703125" style="25"/>
    <col min="8704" max="8704" width="3.42578125" style="25" customWidth="1"/>
    <col min="8705" max="8711" width="2.5703125" style="25"/>
    <col min="8712" max="8712" width="2.5703125" style="25" customWidth="1"/>
    <col min="8713" max="8722" width="2.5703125" style="25"/>
    <col min="8723" max="8723" width="3" style="25" customWidth="1"/>
    <col min="8724" max="8725" width="2.5703125" style="25"/>
    <col min="8726" max="8726" width="2.140625" style="25" customWidth="1"/>
    <col min="8727" max="8727" width="4" style="25" customWidth="1"/>
    <col min="8728" max="8729" width="2.5703125" style="25"/>
    <col min="8730" max="8730" width="2.42578125" style="25" customWidth="1"/>
    <col min="8731" max="8732" width="0.5703125" style="25" customWidth="1"/>
    <col min="8733" max="8734" width="2.5703125" style="25"/>
    <col min="8735" max="8735" width="7.42578125" style="25" customWidth="1"/>
    <col min="8736" max="8736" width="7" style="25" customWidth="1"/>
    <col min="8737" max="8747" width="2.5703125" style="25"/>
    <col min="8748" max="8748" width="0.85546875" style="25" customWidth="1"/>
    <col min="8749" max="8947" width="2.5703125" style="25"/>
    <col min="8948" max="8948" width="1.42578125" style="25" customWidth="1"/>
    <col min="8949" max="8949" width="1.140625" style="25" customWidth="1"/>
    <col min="8950" max="8950" width="1.5703125" style="25" customWidth="1"/>
    <col min="8951" max="8952" width="2.5703125" style="25"/>
    <col min="8953" max="8953" width="2.140625" style="25" customWidth="1"/>
    <col min="8954" max="8959" width="2.5703125" style="25"/>
    <col min="8960" max="8960" width="3.42578125" style="25" customWidth="1"/>
    <col min="8961" max="8967" width="2.5703125" style="25"/>
    <col min="8968" max="8968" width="2.5703125" style="25" customWidth="1"/>
    <col min="8969" max="8978" width="2.5703125" style="25"/>
    <col min="8979" max="8979" width="3" style="25" customWidth="1"/>
    <col min="8980" max="8981" width="2.5703125" style="25"/>
    <col min="8982" max="8982" width="2.140625" style="25" customWidth="1"/>
    <col min="8983" max="8983" width="4" style="25" customWidth="1"/>
    <col min="8984" max="8985" width="2.5703125" style="25"/>
    <col min="8986" max="8986" width="2.42578125" style="25" customWidth="1"/>
    <col min="8987" max="8988" width="0.5703125" style="25" customWidth="1"/>
    <col min="8989" max="8990" width="2.5703125" style="25"/>
    <col min="8991" max="8991" width="7.42578125" style="25" customWidth="1"/>
    <col min="8992" max="8992" width="7" style="25" customWidth="1"/>
    <col min="8993" max="9003" width="2.5703125" style="25"/>
    <col min="9004" max="9004" width="0.85546875" style="25" customWidth="1"/>
    <col min="9005" max="9203" width="2.5703125" style="25"/>
    <col min="9204" max="9204" width="1.42578125" style="25" customWidth="1"/>
    <col min="9205" max="9205" width="1.140625" style="25" customWidth="1"/>
    <col min="9206" max="9206" width="1.5703125" style="25" customWidth="1"/>
    <col min="9207" max="9208" width="2.5703125" style="25"/>
    <col min="9209" max="9209" width="2.140625" style="25" customWidth="1"/>
    <col min="9210" max="9215" width="2.5703125" style="25"/>
    <col min="9216" max="9216" width="3.42578125" style="25" customWidth="1"/>
    <col min="9217" max="9223" width="2.5703125" style="25"/>
    <col min="9224" max="9224" width="2.5703125" style="25" customWidth="1"/>
    <col min="9225" max="9234" width="2.5703125" style="25"/>
    <col min="9235" max="9235" width="3" style="25" customWidth="1"/>
    <col min="9236" max="9237" width="2.5703125" style="25"/>
    <col min="9238" max="9238" width="2.140625" style="25" customWidth="1"/>
    <col min="9239" max="9239" width="4" style="25" customWidth="1"/>
    <col min="9240" max="9241" width="2.5703125" style="25"/>
    <col min="9242" max="9242" width="2.42578125" style="25" customWidth="1"/>
    <col min="9243" max="9244" width="0.5703125" style="25" customWidth="1"/>
    <col min="9245" max="9246" width="2.5703125" style="25"/>
    <col min="9247" max="9247" width="7.42578125" style="25" customWidth="1"/>
    <col min="9248" max="9248" width="7" style="25" customWidth="1"/>
    <col min="9249" max="9259" width="2.5703125" style="25"/>
    <col min="9260" max="9260" width="0.85546875" style="25" customWidth="1"/>
    <col min="9261" max="9459" width="2.5703125" style="25"/>
    <col min="9460" max="9460" width="1.42578125" style="25" customWidth="1"/>
    <col min="9461" max="9461" width="1.140625" style="25" customWidth="1"/>
    <col min="9462" max="9462" width="1.5703125" style="25" customWidth="1"/>
    <col min="9463" max="9464" width="2.5703125" style="25"/>
    <col min="9465" max="9465" width="2.140625" style="25" customWidth="1"/>
    <col min="9466" max="9471" width="2.5703125" style="25"/>
    <col min="9472" max="9472" width="3.42578125" style="25" customWidth="1"/>
    <col min="9473" max="9479" width="2.5703125" style="25"/>
    <col min="9480" max="9480" width="2.5703125" style="25" customWidth="1"/>
    <col min="9481" max="9490" width="2.5703125" style="25"/>
    <col min="9491" max="9491" width="3" style="25" customWidth="1"/>
    <col min="9492" max="9493" width="2.5703125" style="25"/>
    <col min="9494" max="9494" width="2.140625" style="25" customWidth="1"/>
    <col min="9495" max="9495" width="4" style="25" customWidth="1"/>
    <col min="9496" max="9497" width="2.5703125" style="25"/>
    <col min="9498" max="9498" width="2.42578125" style="25" customWidth="1"/>
    <col min="9499" max="9500" width="0.5703125" style="25" customWidth="1"/>
    <col min="9501" max="9502" width="2.5703125" style="25"/>
    <col min="9503" max="9503" width="7.42578125" style="25" customWidth="1"/>
    <col min="9504" max="9504" width="7" style="25" customWidth="1"/>
    <col min="9505" max="9515" width="2.5703125" style="25"/>
    <col min="9516" max="9516" width="0.85546875" style="25" customWidth="1"/>
    <col min="9517" max="9715" width="2.5703125" style="25"/>
    <col min="9716" max="9716" width="1.42578125" style="25" customWidth="1"/>
    <col min="9717" max="9717" width="1.140625" style="25" customWidth="1"/>
    <col min="9718" max="9718" width="1.5703125" style="25" customWidth="1"/>
    <col min="9719" max="9720" width="2.5703125" style="25"/>
    <col min="9721" max="9721" width="2.140625" style="25" customWidth="1"/>
    <col min="9722" max="9727" width="2.5703125" style="25"/>
    <col min="9728" max="9728" width="3.42578125" style="25" customWidth="1"/>
    <col min="9729" max="9735" width="2.5703125" style="25"/>
    <col min="9736" max="9736" width="2.5703125" style="25" customWidth="1"/>
    <col min="9737" max="9746" width="2.5703125" style="25"/>
    <col min="9747" max="9747" width="3" style="25" customWidth="1"/>
    <col min="9748" max="9749" width="2.5703125" style="25"/>
    <col min="9750" max="9750" width="2.140625" style="25" customWidth="1"/>
    <col min="9751" max="9751" width="4" style="25" customWidth="1"/>
    <col min="9752" max="9753" width="2.5703125" style="25"/>
    <col min="9754" max="9754" width="2.42578125" style="25" customWidth="1"/>
    <col min="9755" max="9756" width="0.5703125" style="25" customWidth="1"/>
    <col min="9757" max="9758" width="2.5703125" style="25"/>
    <col min="9759" max="9759" width="7.42578125" style="25" customWidth="1"/>
    <col min="9760" max="9760" width="7" style="25" customWidth="1"/>
    <col min="9761" max="9771" width="2.5703125" style="25"/>
    <col min="9772" max="9772" width="0.85546875" style="25" customWidth="1"/>
    <col min="9773" max="9971" width="2.5703125" style="25"/>
    <col min="9972" max="9972" width="1.42578125" style="25" customWidth="1"/>
    <col min="9973" max="9973" width="1.140625" style="25" customWidth="1"/>
    <col min="9974" max="9974" width="1.5703125" style="25" customWidth="1"/>
    <col min="9975" max="9976" width="2.5703125" style="25"/>
    <col min="9977" max="9977" width="2.140625" style="25" customWidth="1"/>
    <col min="9978" max="9983" width="2.5703125" style="25"/>
    <col min="9984" max="9984" width="3.42578125" style="25" customWidth="1"/>
    <col min="9985" max="9991" width="2.5703125" style="25"/>
    <col min="9992" max="9992" width="2.5703125" style="25" customWidth="1"/>
    <col min="9993" max="10002" width="2.5703125" style="25"/>
    <col min="10003" max="10003" width="3" style="25" customWidth="1"/>
    <col min="10004" max="10005" width="2.5703125" style="25"/>
    <col min="10006" max="10006" width="2.140625" style="25" customWidth="1"/>
    <col min="10007" max="10007" width="4" style="25" customWidth="1"/>
    <col min="10008" max="10009" width="2.5703125" style="25"/>
    <col min="10010" max="10010" width="2.42578125" style="25" customWidth="1"/>
    <col min="10011" max="10012" width="0.5703125" style="25" customWidth="1"/>
    <col min="10013" max="10014" width="2.5703125" style="25"/>
    <col min="10015" max="10015" width="7.42578125" style="25" customWidth="1"/>
    <col min="10016" max="10016" width="7" style="25" customWidth="1"/>
    <col min="10017" max="10027" width="2.5703125" style="25"/>
    <col min="10028" max="10028" width="0.85546875" style="25" customWidth="1"/>
    <col min="10029" max="10227" width="2.5703125" style="25"/>
    <col min="10228" max="10228" width="1.42578125" style="25" customWidth="1"/>
    <col min="10229" max="10229" width="1.140625" style="25" customWidth="1"/>
    <col min="10230" max="10230" width="1.5703125" style="25" customWidth="1"/>
    <col min="10231" max="10232" width="2.5703125" style="25"/>
    <col min="10233" max="10233" width="2.140625" style="25" customWidth="1"/>
    <col min="10234" max="10239" width="2.5703125" style="25"/>
    <col min="10240" max="10240" width="3.42578125" style="25" customWidth="1"/>
    <col min="10241" max="10247" width="2.5703125" style="25"/>
    <col min="10248" max="10248" width="2.5703125" style="25" customWidth="1"/>
    <col min="10249" max="10258" width="2.5703125" style="25"/>
    <col min="10259" max="10259" width="3" style="25" customWidth="1"/>
    <col min="10260" max="10261" width="2.5703125" style="25"/>
    <col min="10262" max="10262" width="2.140625" style="25" customWidth="1"/>
    <col min="10263" max="10263" width="4" style="25" customWidth="1"/>
    <col min="10264" max="10265" width="2.5703125" style="25"/>
    <col min="10266" max="10266" width="2.42578125" style="25" customWidth="1"/>
    <col min="10267" max="10268" width="0.5703125" style="25" customWidth="1"/>
    <col min="10269" max="10270" width="2.5703125" style="25"/>
    <col min="10271" max="10271" width="7.42578125" style="25" customWidth="1"/>
    <col min="10272" max="10272" width="7" style="25" customWidth="1"/>
    <col min="10273" max="10283" width="2.5703125" style="25"/>
    <col min="10284" max="10284" width="0.85546875" style="25" customWidth="1"/>
    <col min="10285" max="10483" width="2.5703125" style="25"/>
    <col min="10484" max="10484" width="1.42578125" style="25" customWidth="1"/>
    <col min="10485" max="10485" width="1.140625" style="25" customWidth="1"/>
    <col min="10486" max="10486" width="1.5703125" style="25" customWidth="1"/>
    <col min="10487" max="10488" width="2.5703125" style="25"/>
    <col min="10489" max="10489" width="2.140625" style="25" customWidth="1"/>
    <col min="10490" max="10495" width="2.5703125" style="25"/>
    <col min="10496" max="10496" width="3.42578125" style="25" customWidth="1"/>
    <col min="10497" max="10503" width="2.5703125" style="25"/>
    <col min="10504" max="10504" width="2.5703125" style="25" customWidth="1"/>
    <col min="10505" max="10514" width="2.5703125" style="25"/>
    <col min="10515" max="10515" width="3" style="25" customWidth="1"/>
    <col min="10516" max="10517" width="2.5703125" style="25"/>
    <col min="10518" max="10518" width="2.140625" style="25" customWidth="1"/>
    <col min="10519" max="10519" width="4" style="25" customWidth="1"/>
    <col min="10520" max="10521" width="2.5703125" style="25"/>
    <col min="10522" max="10522" width="2.42578125" style="25" customWidth="1"/>
    <col min="10523" max="10524" width="0.5703125" style="25" customWidth="1"/>
    <col min="10525" max="10526" width="2.5703125" style="25"/>
    <col min="10527" max="10527" width="7.42578125" style="25" customWidth="1"/>
    <col min="10528" max="10528" width="7" style="25" customWidth="1"/>
    <col min="10529" max="10539" width="2.5703125" style="25"/>
    <col min="10540" max="10540" width="0.85546875" style="25" customWidth="1"/>
    <col min="10541" max="10739" width="2.5703125" style="25"/>
    <col min="10740" max="10740" width="1.42578125" style="25" customWidth="1"/>
    <col min="10741" max="10741" width="1.140625" style="25" customWidth="1"/>
    <col min="10742" max="10742" width="1.5703125" style="25" customWidth="1"/>
    <col min="10743" max="10744" width="2.5703125" style="25"/>
    <col min="10745" max="10745" width="2.140625" style="25" customWidth="1"/>
    <col min="10746" max="10751" width="2.5703125" style="25"/>
    <col min="10752" max="10752" width="3.42578125" style="25" customWidth="1"/>
    <col min="10753" max="10759" width="2.5703125" style="25"/>
    <col min="10760" max="10760" width="2.5703125" style="25" customWidth="1"/>
    <col min="10761" max="10770" width="2.5703125" style="25"/>
    <col min="10771" max="10771" width="3" style="25" customWidth="1"/>
    <col min="10772" max="10773" width="2.5703125" style="25"/>
    <col min="10774" max="10774" width="2.140625" style="25" customWidth="1"/>
    <col min="10775" max="10775" width="4" style="25" customWidth="1"/>
    <col min="10776" max="10777" width="2.5703125" style="25"/>
    <col min="10778" max="10778" width="2.42578125" style="25" customWidth="1"/>
    <col min="10779" max="10780" width="0.5703125" style="25" customWidth="1"/>
    <col min="10781" max="10782" width="2.5703125" style="25"/>
    <col min="10783" max="10783" width="7.42578125" style="25" customWidth="1"/>
    <col min="10784" max="10784" width="7" style="25" customWidth="1"/>
    <col min="10785" max="10795" width="2.5703125" style="25"/>
    <col min="10796" max="10796" width="0.85546875" style="25" customWidth="1"/>
    <col min="10797" max="10995" width="2.5703125" style="25"/>
    <col min="10996" max="10996" width="1.42578125" style="25" customWidth="1"/>
    <col min="10997" max="10997" width="1.140625" style="25" customWidth="1"/>
    <col min="10998" max="10998" width="1.5703125" style="25" customWidth="1"/>
    <col min="10999" max="11000" width="2.5703125" style="25"/>
    <col min="11001" max="11001" width="2.140625" style="25" customWidth="1"/>
    <col min="11002" max="11007" width="2.5703125" style="25"/>
    <col min="11008" max="11008" width="3.42578125" style="25" customWidth="1"/>
    <col min="11009" max="11015" width="2.5703125" style="25"/>
    <col min="11016" max="11016" width="2.5703125" style="25" customWidth="1"/>
    <col min="11017" max="11026" width="2.5703125" style="25"/>
    <col min="11027" max="11027" width="3" style="25" customWidth="1"/>
    <col min="11028" max="11029" width="2.5703125" style="25"/>
    <col min="11030" max="11030" width="2.140625" style="25" customWidth="1"/>
    <col min="11031" max="11031" width="4" style="25" customWidth="1"/>
    <col min="11032" max="11033" width="2.5703125" style="25"/>
    <col min="11034" max="11034" width="2.42578125" style="25" customWidth="1"/>
    <col min="11035" max="11036" width="0.5703125" style="25" customWidth="1"/>
    <col min="11037" max="11038" width="2.5703125" style="25"/>
    <col min="11039" max="11039" width="7.42578125" style="25" customWidth="1"/>
    <col min="11040" max="11040" width="7" style="25" customWidth="1"/>
    <col min="11041" max="11051" width="2.5703125" style="25"/>
    <col min="11052" max="11052" width="0.85546875" style="25" customWidth="1"/>
    <col min="11053" max="11251" width="2.5703125" style="25"/>
    <col min="11252" max="11252" width="1.42578125" style="25" customWidth="1"/>
    <col min="11253" max="11253" width="1.140625" style="25" customWidth="1"/>
    <col min="11254" max="11254" width="1.5703125" style="25" customWidth="1"/>
    <col min="11255" max="11256" width="2.5703125" style="25"/>
    <col min="11257" max="11257" width="2.140625" style="25" customWidth="1"/>
    <col min="11258" max="11263" width="2.5703125" style="25"/>
    <col min="11264" max="11264" width="3.42578125" style="25" customWidth="1"/>
    <col min="11265" max="11271" width="2.5703125" style="25"/>
    <col min="11272" max="11272" width="2.5703125" style="25" customWidth="1"/>
    <col min="11273" max="11282" width="2.5703125" style="25"/>
    <col min="11283" max="11283" width="3" style="25" customWidth="1"/>
    <col min="11284" max="11285" width="2.5703125" style="25"/>
    <col min="11286" max="11286" width="2.140625" style="25" customWidth="1"/>
    <col min="11287" max="11287" width="4" style="25" customWidth="1"/>
    <col min="11288" max="11289" width="2.5703125" style="25"/>
    <col min="11290" max="11290" width="2.42578125" style="25" customWidth="1"/>
    <col min="11291" max="11292" width="0.5703125" style="25" customWidth="1"/>
    <col min="11293" max="11294" width="2.5703125" style="25"/>
    <col min="11295" max="11295" width="7.42578125" style="25" customWidth="1"/>
    <col min="11296" max="11296" width="7" style="25" customWidth="1"/>
    <col min="11297" max="11307" width="2.5703125" style="25"/>
    <col min="11308" max="11308" width="0.85546875" style="25" customWidth="1"/>
    <col min="11309" max="11507" width="2.5703125" style="25"/>
    <col min="11508" max="11508" width="1.42578125" style="25" customWidth="1"/>
    <col min="11509" max="11509" width="1.140625" style="25" customWidth="1"/>
    <col min="11510" max="11510" width="1.5703125" style="25" customWidth="1"/>
    <col min="11511" max="11512" width="2.5703125" style="25"/>
    <col min="11513" max="11513" width="2.140625" style="25" customWidth="1"/>
    <col min="11514" max="11519" width="2.5703125" style="25"/>
    <col min="11520" max="11520" width="3.42578125" style="25" customWidth="1"/>
    <col min="11521" max="11527" width="2.5703125" style="25"/>
    <col min="11528" max="11528" width="2.5703125" style="25" customWidth="1"/>
    <col min="11529" max="11538" width="2.5703125" style="25"/>
    <col min="11539" max="11539" width="3" style="25" customWidth="1"/>
    <col min="11540" max="11541" width="2.5703125" style="25"/>
    <col min="11542" max="11542" width="2.140625" style="25" customWidth="1"/>
    <col min="11543" max="11543" width="4" style="25" customWidth="1"/>
    <col min="11544" max="11545" width="2.5703125" style="25"/>
    <col min="11546" max="11546" width="2.42578125" style="25" customWidth="1"/>
    <col min="11547" max="11548" width="0.5703125" style="25" customWidth="1"/>
    <col min="11549" max="11550" width="2.5703125" style="25"/>
    <col min="11551" max="11551" width="7.42578125" style="25" customWidth="1"/>
    <col min="11552" max="11552" width="7" style="25" customWidth="1"/>
    <col min="11553" max="11563" width="2.5703125" style="25"/>
    <col min="11564" max="11564" width="0.85546875" style="25" customWidth="1"/>
    <col min="11565" max="11763" width="2.5703125" style="25"/>
    <col min="11764" max="11764" width="1.42578125" style="25" customWidth="1"/>
    <col min="11765" max="11765" width="1.140625" style="25" customWidth="1"/>
    <col min="11766" max="11766" width="1.5703125" style="25" customWidth="1"/>
    <col min="11767" max="11768" width="2.5703125" style="25"/>
    <col min="11769" max="11769" width="2.140625" style="25" customWidth="1"/>
    <col min="11770" max="11775" width="2.5703125" style="25"/>
    <col min="11776" max="11776" width="3.42578125" style="25" customWidth="1"/>
    <col min="11777" max="11783" width="2.5703125" style="25"/>
    <col min="11784" max="11784" width="2.5703125" style="25" customWidth="1"/>
    <col min="11785" max="11794" width="2.5703125" style="25"/>
    <col min="11795" max="11795" width="3" style="25" customWidth="1"/>
    <col min="11796" max="11797" width="2.5703125" style="25"/>
    <col min="11798" max="11798" width="2.140625" style="25" customWidth="1"/>
    <col min="11799" max="11799" width="4" style="25" customWidth="1"/>
    <col min="11800" max="11801" width="2.5703125" style="25"/>
    <col min="11802" max="11802" width="2.42578125" style="25" customWidth="1"/>
    <col min="11803" max="11804" width="0.5703125" style="25" customWidth="1"/>
    <col min="11805" max="11806" width="2.5703125" style="25"/>
    <col min="11807" max="11807" width="7.42578125" style="25" customWidth="1"/>
    <col min="11808" max="11808" width="7" style="25" customWidth="1"/>
    <col min="11809" max="11819" width="2.5703125" style="25"/>
    <col min="11820" max="11820" width="0.85546875" style="25" customWidth="1"/>
    <col min="11821" max="12019" width="2.5703125" style="25"/>
    <col min="12020" max="12020" width="1.42578125" style="25" customWidth="1"/>
    <col min="12021" max="12021" width="1.140625" style="25" customWidth="1"/>
    <col min="12022" max="12022" width="1.5703125" style="25" customWidth="1"/>
    <col min="12023" max="12024" width="2.5703125" style="25"/>
    <col min="12025" max="12025" width="2.140625" style="25" customWidth="1"/>
    <col min="12026" max="12031" width="2.5703125" style="25"/>
    <col min="12032" max="12032" width="3.42578125" style="25" customWidth="1"/>
    <col min="12033" max="12039" width="2.5703125" style="25"/>
    <col min="12040" max="12040" width="2.5703125" style="25" customWidth="1"/>
    <col min="12041" max="12050" width="2.5703125" style="25"/>
    <col min="12051" max="12051" width="3" style="25" customWidth="1"/>
    <col min="12052" max="12053" width="2.5703125" style="25"/>
    <col min="12054" max="12054" width="2.140625" style="25" customWidth="1"/>
    <col min="12055" max="12055" width="4" style="25" customWidth="1"/>
    <col min="12056" max="12057" width="2.5703125" style="25"/>
    <col min="12058" max="12058" width="2.42578125" style="25" customWidth="1"/>
    <col min="12059" max="12060" width="0.5703125" style="25" customWidth="1"/>
    <col min="12061" max="12062" width="2.5703125" style="25"/>
    <col min="12063" max="12063" width="7.42578125" style="25" customWidth="1"/>
    <col min="12064" max="12064" width="7" style="25" customWidth="1"/>
    <col min="12065" max="12075" width="2.5703125" style="25"/>
    <col min="12076" max="12076" width="0.85546875" style="25" customWidth="1"/>
    <col min="12077" max="12275" width="2.5703125" style="25"/>
    <col min="12276" max="12276" width="1.42578125" style="25" customWidth="1"/>
    <col min="12277" max="12277" width="1.140625" style="25" customWidth="1"/>
    <col min="12278" max="12278" width="1.5703125" style="25" customWidth="1"/>
    <col min="12279" max="12280" width="2.5703125" style="25"/>
    <col min="12281" max="12281" width="2.140625" style="25" customWidth="1"/>
    <col min="12282" max="12287" width="2.5703125" style="25"/>
    <col min="12288" max="12288" width="3.42578125" style="25" customWidth="1"/>
    <col min="12289" max="12295" width="2.5703125" style="25"/>
    <col min="12296" max="12296" width="2.5703125" style="25" customWidth="1"/>
    <col min="12297" max="12306" width="2.5703125" style="25"/>
    <col min="12307" max="12307" width="3" style="25" customWidth="1"/>
    <col min="12308" max="12309" width="2.5703125" style="25"/>
    <col min="12310" max="12310" width="2.140625" style="25" customWidth="1"/>
    <col min="12311" max="12311" width="4" style="25" customWidth="1"/>
    <col min="12312" max="12313" width="2.5703125" style="25"/>
    <col min="12314" max="12314" width="2.42578125" style="25" customWidth="1"/>
    <col min="12315" max="12316" width="0.5703125" style="25" customWidth="1"/>
    <col min="12317" max="12318" width="2.5703125" style="25"/>
    <col min="12319" max="12319" width="7.42578125" style="25" customWidth="1"/>
    <col min="12320" max="12320" width="7" style="25" customWidth="1"/>
    <col min="12321" max="12331" width="2.5703125" style="25"/>
    <col min="12332" max="12332" width="0.85546875" style="25" customWidth="1"/>
    <col min="12333" max="12531" width="2.5703125" style="25"/>
    <col min="12532" max="12532" width="1.42578125" style="25" customWidth="1"/>
    <col min="12533" max="12533" width="1.140625" style="25" customWidth="1"/>
    <col min="12534" max="12534" width="1.5703125" style="25" customWidth="1"/>
    <col min="12535" max="12536" width="2.5703125" style="25"/>
    <col min="12537" max="12537" width="2.140625" style="25" customWidth="1"/>
    <col min="12538" max="12543" width="2.5703125" style="25"/>
    <col min="12544" max="12544" width="3.42578125" style="25" customWidth="1"/>
    <col min="12545" max="12551" width="2.5703125" style="25"/>
    <col min="12552" max="12552" width="2.5703125" style="25" customWidth="1"/>
    <col min="12553" max="12562" width="2.5703125" style="25"/>
    <col min="12563" max="12563" width="3" style="25" customWidth="1"/>
    <col min="12564" max="12565" width="2.5703125" style="25"/>
    <col min="12566" max="12566" width="2.140625" style="25" customWidth="1"/>
    <col min="12567" max="12567" width="4" style="25" customWidth="1"/>
    <col min="12568" max="12569" width="2.5703125" style="25"/>
    <col min="12570" max="12570" width="2.42578125" style="25" customWidth="1"/>
    <col min="12571" max="12572" width="0.5703125" style="25" customWidth="1"/>
    <col min="12573" max="12574" width="2.5703125" style="25"/>
    <col min="12575" max="12575" width="7.42578125" style="25" customWidth="1"/>
    <col min="12576" max="12576" width="7" style="25" customWidth="1"/>
    <col min="12577" max="12587" width="2.5703125" style="25"/>
    <col min="12588" max="12588" width="0.85546875" style="25" customWidth="1"/>
    <col min="12589" max="12787" width="2.5703125" style="25"/>
    <col min="12788" max="12788" width="1.42578125" style="25" customWidth="1"/>
    <col min="12789" max="12789" width="1.140625" style="25" customWidth="1"/>
    <col min="12790" max="12790" width="1.5703125" style="25" customWidth="1"/>
    <col min="12791" max="12792" width="2.5703125" style="25"/>
    <col min="12793" max="12793" width="2.140625" style="25" customWidth="1"/>
    <col min="12794" max="12799" width="2.5703125" style="25"/>
    <col min="12800" max="12800" width="3.42578125" style="25" customWidth="1"/>
    <col min="12801" max="12807" width="2.5703125" style="25"/>
    <col min="12808" max="12808" width="2.5703125" style="25" customWidth="1"/>
    <col min="12809" max="12818" width="2.5703125" style="25"/>
    <col min="12819" max="12819" width="3" style="25" customWidth="1"/>
    <col min="12820" max="12821" width="2.5703125" style="25"/>
    <col min="12822" max="12822" width="2.140625" style="25" customWidth="1"/>
    <col min="12823" max="12823" width="4" style="25" customWidth="1"/>
    <col min="12824" max="12825" width="2.5703125" style="25"/>
    <col min="12826" max="12826" width="2.42578125" style="25" customWidth="1"/>
    <col min="12827" max="12828" width="0.5703125" style="25" customWidth="1"/>
    <col min="12829" max="12830" width="2.5703125" style="25"/>
    <col min="12831" max="12831" width="7.42578125" style="25" customWidth="1"/>
    <col min="12832" max="12832" width="7" style="25" customWidth="1"/>
    <col min="12833" max="12843" width="2.5703125" style="25"/>
    <col min="12844" max="12844" width="0.85546875" style="25" customWidth="1"/>
    <col min="12845" max="13043" width="2.5703125" style="25"/>
    <col min="13044" max="13044" width="1.42578125" style="25" customWidth="1"/>
    <col min="13045" max="13045" width="1.140625" style="25" customWidth="1"/>
    <col min="13046" max="13046" width="1.5703125" style="25" customWidth="1"/>
    <col min="13047" max="13048" width="2.5703125" style="25"/>
    <col min="13049" max="13049" width="2.140625" style="25" customWidth="1"/>
    <col min="13050" max="13055" width="2.5703125" style="25"/>
    <col min="13056" max="13056" width="3.42578125" style="25" customWidth="1"/>
    <col min="13057" max="13063" width="2.5703125" style="25"/>
    <col min="13064" max="13064" width="2.5703125" style="25" customWidth="1"/>
    <col min="13065" max="13074" width="2.5703125" style="25"/>
    <col min="13075" max="13075" width="3" style="25" customWidth="1"/>
    <col min="13076" max="13077" width="2.5703125" style="25"/>
    <col min="13078" max="13078" width="2.140625" style="25" customWidth="1"/>
    <col min="13079" max="13079" width="4" style="25" customWidth="1"/>
    <col min="13080" max="13081" width="2.5703125" style="25"/>
    <col min="13082" max="13082" width="2.42578125" style="25" customWidth="1"/>
    <col min="13083" max="13084" width="0.5703125" style="25" customWidth="1"/>
    <col min="13085" max="13086" width="2.5703125" style="25"/>
    <col min="13087" max="13087" width="7.42578125" style="25" customWidth="1"/>
    <col min="13088" max="13088" width="7" style="25" customWidth="1"/>
    <col min="13089" max="13099" width="2.5703125" style="25"/>
    <col min="13100" max="13100" width="0.85546875" style="25" customWidth="1"/>
    <col min="13101" max="13299" width="2.5703125" style="25"/>
    <col min="13300" max="13300" width="1.42578125" style="25" customWidth="1"/>
    <col min="13301" max="13301" width="1.140625" style="25" customWidth="1"/>
    <col min="13302" max="13302" width="1.5703125" style="25" customWidth="1"/>
    <col min="13303" max="13304" width="2.5703125" style="25"/>
    <col min="13305" max="13305" width="2.140625" style="25" customWidth="1"/>
    <col min="13306" max="13311" width="2.5703125" style="25"/>
    <col min="13312" max="13312" width="3.42578125" style="25" customWidth="1"/>
    <col min="13313" max="13319" width="2.5703125" style="25"/>
    <col min="13320" max="13320" width="2.5703125" style="25" customWidth="1"/>
    <col min="13321" max="13330" width="2.5703125" style="25"/>
    <col min="13331" max="13331" width="3" style="25" customWidth="1"/>
    <col min="13332" max="13333" width="2.5703125" style="25"/>
    <col min="13334" max="13334" width="2.140625" style="25" customWidth="1"/>
    <col min="13335" max="13335" width="4" style="25" customWidth="1"/>
    <col min="13336" max="13337" width="2.5703125" style="25"/>
    <col min="13338" max="13338" width="2.42578125" style="25" customWidth="1"/>
    <col min="13339" max="13340" width="0.5703125" style="25" customWidth="1"/>
    <col min="13341" max="13342" width="2.5703125" style="25"/>
    <col min="13343" max="13343" width="7.42578125" style="25" customWidth="1"/>
    <col min="13344" max="13344" width="7" style="25" customWidth="1"/>
    <col min="13345" max="13355" width="2.5703125" style="25"/>
    <col min="13356" max="13356" width="0.85546875" style="25" customWidth="1"/>
    <col min="13357" max="13555" width="2.5703125" style="25"/>
    <col min="13556" max="13556" width="1.42578125" style="25" customWidth="1"/>
    <col min="13557" max="13557" width="1.140625" style="25" customWidth="1"/>
    <col min="13558" max="13558" width="1.5703125" style="25" customWidth="1"/>
    <col min="13559" max="13560" width="2.5703125" style="25"/>
    <col min="13561" max="13561" width="2.140625" style="25" customWidth="1"/>
    <col min="13562" max="13567" width="2.5703125" style="25"/>
    <col min="13568" max="13568" width="3.42578125" style="25" customWidth="1"/>
    <col min="13569" max="13575" width="2.5703125" style="25"/>
    <col min="13576" max="13576" width="2.5703125" style="25" customWidth="1"/>
    <col min="13577" max="13586" width="2.5703125" style="25"/>
    <col min="13587" max="13587" width="3" style="25" customWidth="1"/>
    <col min="13588" max="13589" width="2.5703125" style="25"/>
    <col min="13590" max="13590" width="2.140625" style="25" customWidth="1"/>
    <col min="13591" max="13591" width="4" style="25" customWidth="1"/>
    <col min="13592" max="13593" width="2.5703125" style="25"/>
    <col min="13594" max="13594" width="2.42578125" style="25" customWidth="1"/>
    <col min="13595" max="13596" width="0.5703125" style="25" customWidth="1"/>
    <col min="13597" max="13598" width="2.5703125" style="25"/>
    <col min="13599" max="13599" width="7.42578125" style="25" customWidth="1"/>
    <col min="13600" max="13600" width="7" style="25" customWidth="1"/>
    <col min="13601" max="13611" width="2.5703125" style="25"/>
    <col min="13612" max="13612" width="0.85546875" style="25" customWidth="1"/>
    <col min="13613" max="13811" width="2.5703125" style="25"/>
    <col min="13812" max="13812" width="1.42578125" style="25" customWidth="1"/>
    <col min="13813" max="13813" width="1.140625" style="25" customWidth="1"/>
    <col min="13814" max="13814" width="1.5703125" style="25" customWidth="1"/>
    <col min="13815" max="13816" width="2.5703125" style="25"/>
    <col min="13817" max="13817" width="2.140625" style="25" customWidth="1"/>
    <col min="13818" max="13823" width="2.5703125" style="25"/>
    <col min="13824" max="13824" width="3.42578125" style="25" customWidth="1"/>
    <col min="13825" max="13831" width="2.5703125" style="25"/>
    <col min="13832" max="13832" width="2.5703125" style="25" customWidth="1"/>
    <col min="13833" max="13842" width="2.5703125" style="25"/>
    <col min="13843" max="13843" width="3" style="25" customWidth="1"/>
    <col min="13844" max="13845" width="2.5703125" style="25"/>
    <col min="13846" max="13846" width="2.140625" style="25" customWidth="1"/>
    <col min="13847" max="13847" width="4" style="25" customWidth="1"/>
    <col min="13848" max="13849" width="2.5703125" style="25"/>
    <col min="13850" max="13850" width="2.42578125" style="25" customWidth="1"/>
    <col min="13851" max="13852" width="0.5703125" style="25" customWidth="1"/>
    <col min="13853" max="13854" width="2.5703125" style="25"/>
    <col min="13855" max="13855" width="7.42578125" style="25" customWidth="1"/>
    <col min="13856" max="13856" width="7" style="25" customWidth="1"/>
    <col min="13857" max="13867" width="2.5703125" style="25"/>
    <col min="13868" max="13868" width="0.85546875" style="25" customWidth="1"/>
    <col min="13869" max="14067" width="2.5703125" style="25"/>
    <col min="14068" max="14068" width="1.42578125" style="25" customWidth="1"/>
    <col min="14069" max="14069" width="1.140625" style="25" customWidth="1"/>
    <col min="14070" max="14070" width="1.5703125" style="25" customWidth="1"/>
    <col min="14071" max="14072" width="2.5703125" style="25"/>
    <col min="14073" max="14073" width="2.140625" style="25" customWidth="1"/>
    <col min="14074" max="14079" width="2.5703125" style="25"/>
    <col min="14080" max="14080" width="3.42578125" style="25" customWidth="1"/>
    <col min="14081" max="14087" width="2.5703125" style="25"/>
    <col min="14088" max="14088" width="2.5703125" style="25" customWidth="1"/>
    <col min="14089" max="14098" width="2.5703125" style="25"/>
    <col min="14099" max="14099" width="3" style="25" customWidth="1"/>
    <col min="14100" max="14101" width="2.5703125" style="25"/>
    <col min="14102" max="14102" width="2.140625" style="25" customWidth="1"/>
    <col min="14103" max="14103" width="4" style="25" customWidth="1"/>
    <col min="14104" max="14105" width="2.5703125" style="25"/>
    <col min="14106" max="14106" width="2.42578125" style="25" customWidth="1"/>
    <col min="14107" max="14108" width="0.5703125" style="25" customWidth="1"/>
    <col min="14109" max="14110" width="2.5703125" style="25"/>
    <col min="14111" max="14111" width="7.42578125" style="25" customWidth="1"/>
    <col min="14112" max="14112" width="7" style="25" customWidth="1"/>
    <col min="14113" max="14123" width="2.5703125" style="25"/>
    <col min="14124" max="14124" width="0.85546875" style="25" customWidth="1"/>
    <col min="14125" max="14323" width="2.5703125" style="25"/>
    <col min="14324" max="14324" width="1.42578125" style="25" customWidth="1"/>
    <col min="14325" max="14325" width="1.140625" style="25" customWidth="1"/>
    <col min="14326" max="14326" width="1.5703125" style="25" customWidth="1"/>
    <col min="14327" max="14328" width="2.5703125" style="25"/>
    <col min="14329" max="14329" width="2.140625" style="25" customWidth="1"/>
    <col min="14330" max="14335" width="2.5703125" style="25"/>
    <col min="14336" max="14336" width="3.42578125" style="25" customWidth="1"/>
    <col min="14337" max="14343" width="2.5703125" style="25"/>
    <col min="14344" max="14344" width="2.5703125" style="25" customWidth="1"/>
    <col min="14345" max="14354" width="2.5703125" style="25"/>
    <col min="14355" max="14355" width="3" style="25" customWidth="1"/>
    <col min="14356" max="14357" width="2.5703125" style="25"/>
    <col min="14358" max="14358" width="2.140625" style="25" customWidth="1"/>
    <col min="14359" max="14359" width="4" style="25" customWidth="1"/>
    <col min="14360" max="14361" width="2.5703125" style="25"/>
    <col min="14362" max="14362" width="2.42578125" style="25" customWidth="1"/>
    <col min="14363" max="14364" width="0.5703125" style="25" customWidth="1"/>
    <col min="14365" max="14366" width="2.5703125" style="25"/>
    <col min="14367" max="14367" width="7.42578125" style="25" customWidth="1"/>
    <col min="14368" max="14368" width="7" style="25" customWidth="1"/>
    <col min="14369" max="14379" width="2.5703125" style="25"/>
    <col min="14380" max="14380" width="0.85546875" style="25" customWidth="1"/>
    <col min="14381" max="14579" width="2.5703125" style="25"/>
    <col min="14580" max="14580" width="1.42578125" style="25" customWidth="1"/>
    <col min="14581" max="14581" width="1.140625" style="25" customWidth="1"/>
    <col min="14582" max="14582" width="1.5703125" style="25" customWidth="1"/>
    <col min="14583" max="14584" width="2.5703125" style="25"/>
    <col min="14585" max="14585" width="2.140625" style="25" customWidth="1"/>
    <col min="14586" max="14591" width="2.5703125" style="25"/>
    <col min="14592" max="14592" width="3.42578125" style="25" customWidth="1"/>
    <col min="14593" max="14599" width="2.5703125" style="25"/>
    <col min="14600" max="14600" width="2.5703125" style="25" customWidth="1"/>
    <col min="14601" max="14610" width="2.5703125" style="25"/>
    <col min="14611" max="14611" width="3" style="25" customWidth="1"/>
    <col min="14612" max="14613" width="2.5703125" style="25"/>
    <col min="14614" max="14614" width="2.140625" style="25" customWidth="1"/>
    <col min="14615" max="14615" width="4" style="25" customWidth="1"/>
    <col min="14616" max="14617" width="2.5703125" style="25"/>
    <col min="14618" max="14618" width="2.42578125" style="25" customWidth="1"/>
    <col min="14619" max="14620" width="0.5703125" style="25" customWidth="1"/>
    <col min="14621" max="14622" width="2.5703125" style="25"/>
    <col min="14623" max="14623" width="7.42578125" style="25" customWidth="1"/>
    <col min="14624" max="14624" width="7" style="25" customWidth="1"/>
    <col min="14625" max="14635" width="2.5703125" style="25"/>
    <col min="14636" max="14636" width="0.85546875" style="25" customWidth="1"/>
    <col min="14637" max="14835" width="2.5703125" style="25"/>
    <col min="14836" max="14836" width="1.42578125" style="25" customWidth="1"/>
    <col min="14837" max="14837" width="1.140625" style="25" customWidth="1"/>
    <col min="14838" max="14838" width="1.5703125" style="25" customWidth="1"/>
    <col min="14839" max="14840" width="2.5703125" style="25"/>
    <col min="14841" max="14841" width="2.140625" style="25" customWidth="1"/>
    <col min="14842" max="14847" width="2.5703125" style="25"/>
    <col min="14848" max="14848" width="3.42578125" style="25" customWidth="1"/>
    <col min="14849" max="14855" width="2.5703125" style="25"/>
    <col min="14856" max="14856" width="2.5703125" style="25" customWidth="1"/>
    <col min="14857" max="14866" width="2.5703125" style="25"/>
    <col min="14867" max="14867" width="3" style="25" customWidth="1"/>
    <col min="14868" max="14869" width="2.5703125" style="25"/>
    <col min="14870" max="14870" width="2.140625" style="25" customWidth="1"/>
    <col min="14871" max="14871" width="4" style="25" customWidth="1"/>
    <col min="14872" max="14873" width="2.5703125" style="25"/>
    <col min="14874" max="14874" width="2.42578125" style="25" customWidth="1"/>
    <col min="14875" max="14876" width="0.5703125" style="25" customWidth="1"/>
    <col min="14877" max="14878" width="2.5703125" style="25"/>
    <col min="14879" max="14879" width="7.42578125" style="25" customWidth="1"/>
    <col min="14880" max="14880" width="7" style="25" customWidth="1"/>
    <col min="14881" max="14891" width="2.5703125" style="25"/>
    <col min="14892" max="14892" width="0.85546875" style="25" customWidth="1"/>
    <col min="14893" max="15091" width="2.5703125" style="25"/>
    <col min="15092" max="15092" width="1.42578125" style="25" customWidth="1"/>
    <col min="15093" max="15093" width="1.140625" style="25" customWidth="1"/>
    <col min="15094" max="15094" width="1.5703125" style="25" customWidth="1"/>
    <col min="15095" max="15096" width="2.5703125" style="25"/>
    <col min="15097" max="15097" width="2.140625" style="25" customWidth="1"/>
    <col min="15098" max="15103" width="2.5703125" style="25"/>
    <col min="15104" max="15104" width="3.42578125" style="25" customWidth="1"/>
    <col min="15105" max="15111" width="2.5703125" style="25"/>
    <col min="15112" max="15112" width="2.5703125" style="25" customWidth="1"/>
    <col min="15113" max="15122" width="2.5703125" style="25"/>
    <col min="15123" max="15123" width="3" style="25" customWidth="1"/>
    <col min="15124" max="15125" width="2.5703125" style="25"/>
    <col min="15126" max="15126" width="2.140625" style="25" customWidth="1"/>
    <col min="15127" max="15127" width="4" style="25" customWidth="1"/>
    <col min="15128" max="15129" width="2.5703125" style="25"/>
    <col min="15130" max="15130" width="2.42578125" style="25" customWidth="1"/>
    <col min="15131" max="15132" width="0.5703125" style="25" customWidth="1"/>
    <col min="15133" max="15134" width="2.5703125" style="25"/>
    <col min="15135" max="15135" width="7.42578125" style="25" customWidth="1"/>
    <col min="15136" max="15136" width="7" style="25" customWidth="1"/>
    <col min="15137" max="15147" width="2.5703125" style="25"/>
    <col min="15148" max="15148" width="0.85546875" style="25" customWidth="1"/>
    <col min="15149" max="15347" width="2.5703125" style="25"/>
    <col min="15348" max="15348" width="1.42578125" style="25" customWidth="1"/>
    <col min="15349" max="15349" width="1.140625" style="25" customWidth="1"/>
    <col min="15350" max="15350" width="1.5703125" style="25" customWidth="1"/>
    <col min="15351" max="15352" width="2.5703125" style="25"/>
    <col min="15353" max="15353" width="2.140625" style="25" customWidth="1"/>
    <col min="15354" max="15359" width="2.5703125" style="25"/>
    <col min="15360" max="15360" width="3.42578125" style="25" customWidth="1"/>
    <col min="15361" max="15367" width="2.5703125" style="25"/>
    <col min="15368" max="15368" width="2.5703125" style="25" customWidth="1"/>
    <col min="15369" max="15378" width="2.5703125" style="25"/>
    <col min="15379" max="15379" width="3" style="25" customWidth="1"/>
    <col min="15380" max="15381" width="2.5703125" style="25"/>
    <col min="15382" max="15382" width="2.140625" style="25" customWidth="1"/>
    <col min="15383" max="15383" width="4" style="25" customWidth="1"/>
    <col min="15384" max="15385" width="2.5703125" style="25"/>
    <col min="15386" max="15386" width="2.42578125" style="25" customWidth="1"/>
    <col min="15387" max="15388" width="0.5703125" style="25" customWidth="1"/>
    <col min="15389" max="15390" width="2.5703125" style="25"/>
    <col min="15391" max="15391" width="7.42578125" style="25" customWidth="1"/>
    <col min="15392" max="15392" width="7" style="25" customWidth="1"/>
    <col min="15393" max="15403" width="2.5703125" style="25"/>
    <col min="15404" max="15404" width="0.85546875" style="25" customWidth="1"/>
    <col min="15405" max="15603" width="2.5703125" style="25"/>
    <col min="15604" max="15604" width="1.42578125" style="25" customWidth="1"/>
    <col min="15605" max="15605" width="1.140625" style="25" customWidth="1"/>
    <col min="15606" max="15606" width="1.5703125" style="25" customWidth="1"/>
    <col min="15607" max="15608" width="2.5703125" style="25"/>
    <col min="15609" max="15609" width="2.140625" style="25" customWidth="1"/>
    <col min="15610" max="15615" width="2.5703125" style="25"/>
    <col min="15616" max="15616" width="3.42578125" style="25" customWidth="1"/>
    <col min="15617" max="15623" width="2.5703125" style="25"/>
    <col min="15624" max="15624" width="2.5703125" style="25" customWidth="1"/>
    <col min="15625" max="15634" width="2.5703125" style="25"/>
    <col min="15635" max="15635" width="3" style="25" customWidth="1"/>
    <col min="15636" max="15637" width="2.5703125" style="25"/>
    <col min="15638" max="15638" width="2.140625" style="25" customWidth="1"/>
    <col min="15639" max="15639" width="4" style="25" customWidth="1"/>
    <col min="15640" max="15641" width="2.5703125" style="25"/>
    <col min="15642" max="15642" width="2.42578125" style="25" customWidth="1"/>
    <col min="15643" max="15644" width="0.5703125" style="25" customWidth="1"/>
    <col min="15645" max="15646" width="2.5703125" style="25"/>
    <col min="15647" max="15647" width="7.42578125" style="25" customWidth="1"/>
    <col min="15648" max="15648" width="7" style="25" customWidth="1"/>
    <col min="15649" max="15659" width="2.5703125" style="25"/>
    <col min="15660" max="15660" width="0.85546875" style="25" customWidth="1"/>
    <col min="15661" max="15859" width="2.5703125" style="25"/>
    <col min="15860" max="15860" width="1.42578125" style="25" customWidth="1"/>
    <col min="15861" max="15861" width="1.140625" style="25" customWidth="1"/>
    <col min="15862" max="15862" width="1.5703125" style="25" customWidth="1"/>
    <col min="15863" max="15864" width="2.5703125" style="25"/>
    <col min="15865" max="15865" width="2.140625" style="25" customWidth="1"/>
    <col min="15866" max="15871" width="2.5703125" style="25"/>
    <col min="15872" max="15872" width="3.42578125" style="25" customWidth="1"/>
    <col min="15873" max="15879" width="2.5703125" style="25"/>
    <col min="15880" max="15880" width="2.5703125" style="25" customWidth="1"/>
    <col min="15881" max="15890" width="2.5703125" style="25"/>
    <col min="15891" max="15891" width="3" style="25" customWidth="1"/>
    <col min="15892" max="15893" width="2.5703125" style="25"/>
    <col min="15894" max="15894" width="2.140625" style="25" customWidth="1"/>
    <col min="15895" max="15895" width="4" style="25" customWidth="1"/>
    <col min="15896" max="15897" width="2.5703125" style="25"/>
    <col min="15898" max="15898" width="2.42578125" style="25" customWidth="1"/>
    <col min="15899" max="15900" width="0.5703125" style="25" customWidth="1"/>
    <col min="15901" max="15902" width="2.5703125" style="25"/>
    <col min="15903" max="15903" width="7.42578125" style="25" customWidth="1"/>
    <col min="15904" max="15904" width="7" style="25" customWidth="1"/>
    <col min="15905" max="15915" width="2.5703125" style="25"/>
    <col min="15916" max="15916" width="0.85546875" style="25" customWidth="1"/>
    <col min="15917" max="16115" width="2.5703125" style="25"/>
    <col min="16116" max="16116" width="1.42578125" style="25" customWidth="1"/>
    <col min="16117" max="16117" width="1.140625" style="25" customWidth="1"/>
    <col min="16118" max="16118" width="1.5703125" style="25" customWidth="1"/>
    <col min="16119" max="16120" width="2.5703125" style="25"/>
    <col min="16121" max="16121" width="2.140625" style="25" customWidth="1"/>
    <col min="16122" max="16127" width="2.5703125" style="25"/>
    <col min="16128" max="16128" width="3.42578125" style="25" customWidth="1"/>
    <col min="16129" max="16135" width="2.5703125" style="25"/>
    <col min="16136" max="16136" width="2.5703125" style="25" customWidth="1"/>
    <col min="16137" max="16146" width="2.5703125" style="25"/>
    <col min="16147" max="16147" width="3" style="25" customWidth="1"/>
    <col min="16148" max="16149" width="2.5703125" style="25"/>
    <col min="16150" max="16150" width="2.140625" style="25" customWidth="1"/>
    <col min="16151" max="16151" width="4" style="25" customWidth="1"/>
    <col min="16152" max="16153" width="2.5703125" style="25"/>
    <col min="16154" max="16154" width="2.42578125" style="25" customWidth="1"/>
    <col min="16155" max="16156" width="0.5703125" style="25" customWidth="1"/>
    <col min="16157" max="16158" width="2.5703125" style="25"/>
    <col min="16159" max="16159" width="7.42578125" style="25" customWidth="1"/>
    <col min="16160" max="16160" width="7" style="25" customWidth="1"/>
    <col min="16161" max="16171" width="2.5703125" style="25"/>
    <col min="16172" max="16172" width="0.85546875" style="25" customWidth="1"/>
    <col min="16173" max="16384" width="2.5703125" style="25"/>
  </cols>
  <sheetData>
    <row r="1" spans="2:48" ht="12.6" customHeight="1" x14ac:dyDescent="0.2"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2:48" ht="12.6" customHeight="1" x14ac:dyDescent="0.2">
      <c r="B2" s="51"/>
      <c r="C2" s="51"/>
      <c r="D2" s="51"/>
      <c r="E2" s="51"/>
      <c r="F2" s="51"/>
      <c r="G2" s="51"/>
      <c r="K2" s="917"/>
      <c r="L2" s="917"/>
      <c r="M2" s="917"/>
      <c r="N2" s="917"/>
      <c r="O2" s="917"/>
      <c r="P2" s="917"/>
      <c r="Q2" s="917"/>
      <c r="R2" s="917"/>
      <c r="S2" s="917"/>
      <c r="T2" s="917"/>
    </row>
    <row r="3" spans="2:48" ht="12.6" customHeight="1" x14ac:dyDescent="0.25">
      <c r="B3" s="51"/>
      <c r="C3" s="51"/>
      <c r="D3" s="51"/>
      <c r="E3" s="51"/>
      <c r="F3" s="51"/>
      <c r="G3" s="51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</row>
    <row r="4" spans="2:48" ht="15" customHeight="1" x14ac:dyDescent="0.2">
      <c r="B4" s="26"/>
      <c r="C4" s="26"/>
      <c r="D4" s="26"/>
      <c r="E4" s="53"/>
      <c r="F4" s="53"/>
      <c r="G4" s="53"/>
      <c r="H4" s="602" t="s">
        <v>129</v>
      </c>
      <c r="I4" s="602"/>
      <c r="J4" s="602"/>
      <c r="K4" s="602"/>
      <c r="L4" s="602"/>
      <c r="M4" s="602"/>
      <c r="N4" s="602"/>
      <c r="O4" s="602"/>
      <c r="P4" s="602"/>
      <c r="Q4" s="602"/>
      <c r="R4" s="602"/>
      <c r="S4" s="602"/>
      <c r="T4" s="602"/>
      <c r="U4" s="602"/>
      <c r="V4" s="602"/>
      <c r="W4" s="602"/>
      <c r="X4" s="814"/>
      <c r="Y4" s="814"/>
      <c r="Z4" s="814"/>
      <c r="AA4" s="814"/>
      <c r="AB4" s="52"/>
    </row>
    <row r="5" spans="2:48" ht="12.6" customHeight="1" x14ac:dyDescent="0.2">
      <c r="B5" s="26"/>
      <c r="C5" s="26"/>
      <c r="D5" s="26"/>
      <c r="E5" s="53"/>
      <c r="F5" s="53"/>
      <c r="G5" s="53"/>
      <c r="H5" s="26"/>
      <c r="V5" s="26"/>
      <c r="W5" s="26"/>
      <c r="X5" s="53"/>
      <c r="Y5" s="54"/>
      <c r="Z5" s="52"/>
      <c r="AA5" s="52"/>
      <c r="AB5" s="52"/>
      <c r="AI5" s="601"/>
      <c r="AJ5" s="601"/>
      <c r="AK5" s="601"/>
      <c r="AL5" s="601"/>
      <c r="AM5" s="601"/>
      <c r="AN5" s="601"/>
      <c r="AO5" s="601"/>
      <c r="AP5" s="601"/>
      <c r="AQ5" s="601"/>
    </row>
    <row r="6" spans="2:48" ht="12.6" customHeight="1" x14ac:dyDescent="0.2">
      <c r="B6" s="26"/>
      <c r="C6" s="26"/>
      <c r="D6" s="26"/>
      <c r="E6" s="26"/>
      <c r="F6" s="26"/>
      <c r="G6" s="56"/>
      <c r="H6" s="602" t="s">
        <v>130</v>
      </c>
      <c r="I6" s="602"/>
      <c r="J6" s="602"/>
      <c r="K6" s="602"/>
      <c r="L6" s="602"/>
      <c r="M6" s="602"/>
      <c r="N6" s="602"/>
      <c r="O6" s="602"/>
      <c r="P6" s="602"/>
      <c r="Q6" s="602"/>
      <c r="R6" s="602"/>
      <c r="S6" s="602"/>
      <c r="T6" s="602"/>
      <c r="U6" s="602"/>
      <c r="V6" s="602"/>
      <c r="W6" s="602"/>
      <c r="X6" s="26"/>
      <c r="Y6" s="26"/>
      <c r="Z6" s="26"/>
      <c r="AA6" s="26"/>
      <c r="AB6" s="26"/>
      <c r="AE6" s="28"/>
    </row>
    <row r="7" spans="2:48" ht="5.0999999999999996" customHeight="1" x14ac:dyDescent="0.2">
      <c r="B7" s="26"/>
      <c r="C7" s="26"/>
      <c r="D7" s="26"/>
      <c r="E7" s="26"/>
      <c r="F7" s="26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26"/>
      <c r="Y7" s="26"/>
      <c r="Z7" s="26"/>
      <c r="AA7" s="26"/>
      <c r="AB7" s="26"/>
      <c r="AE7" s="28"/>
      <c r="AI7" s="601"/>
      <c r="AJ7" s="601"/>
      <c r="AK7" s="601"/>
      <c r="AL7" s="601"/>
      <c r="AM7" s="601"/>
      <c r="AN7" s="601"/>
      <c r="AO7" s="601"/>
      <c r="AP7" s="601"/>
      <c r="AQ7" s="601"/>
    </row>
    <row r="8" spans="2:48" ht="5.0999999999999996" customHeight="1" x14ac:dyDescent="0.25">
      <c r="B8" s="26"/>
      <c r="C8" s="55"/>
      <c r="D8" s="55"/>
      <c r="E8" s="55"/>
      <c r="F8" s="55"/>
      <c r="G8" s="55"/>
      <c r="X8" s="55"/>
      <c r="Y8" s="55"/>
      <c r="Z8" s="55"/>
      <c r="AA8" s="26"/>
      <c r="AB8" s="26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</row>
    <row r="9" spans="2:48" ht="12.6" customHeight="1" x14ac:dyDescent="0.2">
      <c r="B9" s="26"/>
      <c r="C9" s="26"/>
      <c r="D9" s="26"/>
      <c r="E9" s="26"/>
      <c r="F9" s="26"/>
      <c r="G9" s="26"/>
      <c r="H9" s="603" t="s">
        <v>131</v>
      </c>
      <c r="I9" s="603"/>
      <c r="J9" s="603"/>
      <c r="K9" s="603"/>
      <c r="L9" s="603"/>
      <c r="M9" s="603"/>
      <c r="N9" s="603"/>
      <c r="O9" s="603"/>
      <c r="P9" s="603"/>
      <c r="Q9" s="603"/>
      <c r="R9" s="603"/>
      <c r="S9" s="603"/>
      <c r="T9" s="603"/>
      <c r="U9" s="603"/>
      <c r="V9" s="603"/>
      <c r="W9" s="603"/>
      <c r="X9" s="26"/>
      <c r="Y9" s="26"/>
      <c r="Z9" s="26"/>
      <c r="AA9" s="26"/>
      <c r="AB9" s="26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</row>
    <row r="10" spans="2:48" ht="12.6" customHeight="1" thickBot="1" x14ac:dyDescent="0.25">
      <c r="B10" s="26"/>
      <c r="C10" s="26"/>
      <c r="D10" s="26"/>
      <c r="E10" s="26"/>
      <c r="F10" s="26"/>
      <c r="G10" s="26"/>
      <c r="X10" s="26"/>
      <c r="Y10" s="26"/>
      <c r="Z10" s="26"/>
      <c r="AA10" s="26"/>
      <c r="AB10" s="26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</row>
    <row r="11" spans="2:48" ht="14.1" customHeight="1" x14ac:dyDescent="0.2">
      <c r="B11" s="842" t="s">
        <v>539</v>
      </c>
      <c r="C11" s="919"/>
      <c r="D11" s="919"/>
      <c r="E11" s="919"/>
      <c r="F11" s="919"/>
      <c r="G11" s="919"/>
      <c r="H11" s="919"/>
      <c r="I11" s="919"/>
      <c r="J11" s="919"/>
      <c r="K11" s="919"/>
      <c r="L11" s="919"/>
      <c r="M11" s="919"/>
      <c r="N11" s="919"/>
      <c r="O11" s="919"/>
      <c r="P11" s="919"/>
      <c r="Q11" s="919"/>
      <c r="R11" s="919"/>
      <c r="S11" s="919"/>
      <c r="T11" s="919"/>
      <c r="U11" s="919"/>
      <c r="V11" s="919"/>
      <c r="W11" s="919"/>
      <c r="X11" s="919"/>
      <c r="Y11" s="919"/>
      <c r="Z11" s="919"/>
      <c r="AA11" s="920"/>
      <c r="AB11" s="26"/>
    </row>
    <row r="12" spans="2:48" ht="14.1" customHeight="1" thickBot="1" x14ac:dyDescent="0.25">
      <c r="B12" s="821"/>
      <c r="C12" s="740"/>
      <c r="D12" s="740"/>
      <c r="E12" s="740"/>
      <c r="F12" s="740"/>
      <c r="G12" s="740"/>
      <c r="H12" s="740"/>
      <c r="I12" s="740"/>
      <c r="J12" s="740"/>
      <c r="K12" s="740"/>
      <c r="L12" s="740"/>
      <c r="M12" s="740"/>
      <c r="N12" s="740"/>
      <c r="O12" s="740"/>
      <c r="P12" s="740"/>
      <c r="Q12" s="740"/>
      <c r="R12" s="740"/>
      <c r="S12" s="740"/>
      <c r="T12" s="740"/>
      <c r="U12" s="740"/>
      <c r="V12" s="740"/>
      <c r="W12" s="740"/>
      <c r="X12" s="740"/>
      <c r="Y12" s="740"/>
      <c r="Z12" s="740"/>
      <c r="AA12" s="741"/>
      <c r="AB12" s="26"/>
    </row>
    <row r="13" spans="2:48" ht="14.1" customHeight="1" x14ac:dyDescent="0.2">
      <c r="B13" s="842" t="s">
        <v>540</v>
      </c>
      <c r="C13" s="919"/>
      <c r="D13" s="919"/>
      <c r="E13" s="919"/>
      <c r="F13" s="919"/>
      <c r="G13" s="919"/>
      <c r="H13" s="919"/>
      <c r="I13" s="919"/>
      <c r="J13" s="919"/>
      <c r="K13" s="919"/>
      <c r="L13" s="919"/>
      <c r="M13" s="919"/>
      <c r="N13" s="919"/>
      <c r="O13" s="919"/>
      <c r="P13" s="919"/>
      <c r="Q13" s="919"/>
      <c r="R13" s="919"/>
      <c r="S13" s="919"/>
      <c r="T13" s="919"/>
      <c r="U13" s="919"/>
      <c r="V13" s="919"/>
      <c r="W13" s="919"/>
      <c r="X13" s="919"/>
      <c r="Y13" s="919"/>
      <c r="Z13" s="919"/>
      <c r="AA13" s="920"/>
      <c r="AB13" s="26"/>
    </row>
    <row r="14" spans="2:48" ht="14.1" customHeight="1" thickBot="1" x14ac:dyDescent="0.25">
      <c r="B14" s="821"/>
      <c r="C14" s="740"/>
      <c r="D14" s="740"/>
      <c r="E14" s="740"/>
      <c r="F14" s="740"/>
      <c r="G14" s="740"/>
      <c r="H14" s="740"/>
      <c r="I14" s="740"/>
      <c r="J14" s="740"/>
      <c r="K14" s="740"/>
      <c r="L14" s="740"/>
      <c r="M14" s="740"/>
      <c r="N14" s="740"/>
      <c r="O14" s="740"/>
      <c r="P14" s="740"/>
      <c r="Q14" s="740"/>
      <c r="R14" s="740"/>
      <c r="S14" s="740"/>
      <c r="T14" s="740"/>
      <c r="U14" s="740"/>
      <c r="V14" s="740"/>
      <c r="W14" s="740"/>
      <c r="X14" s="740"/>
      <c r="Y14" s="740"/>
      <c r="Z14" s="740"/>
      <c r="AA14" s="741"/>
      <c r="AB14" s="26"/>
    </row>
    <row r="15" spans="2:48" ht="14.1" customHeight="1" x14ac:dyDescent="0.2"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26"/>
    </row>
    <row r="16" spans="2:48" ht="14.1" customHeight="1" x14ac:dyDescent="0.2">
      <c r="B16" s="893" t="s">
        <v>541</v>
      </c>
      <c r="C16" s="921"/>
      <c r="D16" s="921"/>
      <c r="E16" s="921"/>
      <c r="F16" s="921"/>
      <c r="G16" s="921"/>
      <c r="H16" s="921"/>
      <c r="I16" s="921"/>
      <c r="J16" s="921"/>
      <c r="K16" s="921"/>
      <c r="L16" s="921"/>
      <c r="M16" s="921"/>
      <c r="N16" s="921"/>
      <c r="O16" s="921"/>
      <c r="P16" s="921"/>
      <c r="Q16" s="921"/>
      <c r="R16" s="921"/>
      <c r="S16" s="921"/>
      <c r="T16" s="921"/>
      <c r="U16" s="921"/>
      <c r="V16" s="921"/>
      <c r="W16" s="921"/>
      <c r="X16" s="921"/>
      <c r="Y16" s="921"/>
      <c r="Z16" s="921"/>
      <c r="AA16" s="921"/>
      <c r="AB16" s="26"/>
    </row>
    <row r="17" spans="2:28" ht="14.1" customHeight="1" x14ac:dyDescent="0.2">
      <c r="B17" s="921"/>
      <c r="C17" s="921"/>
      <c r="D17" s="921"/>
      <c r="E17" s="921"/>
      <c r="F17" s="921"/>
      <c r="G17" s="921"/>
      <c r="H17" s="921"/>
      <c r="I17" s="921"/>
      <c r="J17" s="921"/>
      <c r="K17" s="921"/>
      <c r="L17" s="921"/>
      <c r="M17" s="921"/>
      <c r="N17" s="921"/>
      <c r="O17" s="921"/>
      <c r="P17" s="921"/>
      <c r="Q17" s="921"/>
      <c r="R17" s="921"/>
      <c r="S17" s="921"/>
      <c r="T17" s="921"/>
      <c r="U17" s="921"/>
      <c r="V17" s="921"/>
      <c r="W17" s="921"/>
      <c r="X17" s="921"/>
      <c r="Y17" s="921"/>
      <c r="Z17" s="921"/>
      <c r="AA17" s="921"/>
      <c r="AB17" s="26"/>
    </row>
    <row r="18" spans="2:28" ht="14.1" customHeight="1" x14ac:dyDescent="0.2">
      <c r="B18" s="921"/>
      <c r="C18" s="921"/>
      <c r="D18" s="921"/>
      <c r="E18" s="921"/>
      <c r="F18" s="921"/>
      <c r="G18" s="921"/>
      <c r="H18" s="921"/>
      <c r="I18" s="921"/>
      <c r="J18" s="921"/>
      <c r="K18" s="921"/>
      <c r="L18" s="921"/>
      <c r="M18" s="921"/>
      <c r="N18" s="921"/>
      <c r="O18" s="921"/>
      <c r="P18" s="921"/>
      <c r="Q18" s="921"/>
      <c r="R18" s="921"/>
      <c r="S18" s="921"/>
      <c r="T18" s="921"/>
      <c r="U18" s="921"/>
      <c r="V18" s="921"/>
      <c r="W18" s="921"/>
      <c r="X18" s="921"/>
      <c r="Y18" s="921"/>
      <c r="Z18" s="921"/>
      <c r="AA18" s="921"/>
      <c r="AB18" s="26"/>
    </row>
    <row r="19" spans="2:28" ht="14.1" customHeight="1" x14ac:dyDescent="0.2"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26"/>
    </row>
    <row r="20" spans="2:28" ht="14.1" customHeight="1" x14ac:dyDescent="0.2">
      <c r="B20" s="47" t="s">
        <v>542</v>
      </c>
      <c r="C20" s="40" t="s">
        <v>346</v>
      </c>
      <c r="D20" s="40"/>
      <c r="E20" s="40"/>
      <c r="F20" s="40"/>
      <c r="G20" s="40"/>
      <c r="H20" s="40"/>
      <c r="I20" s="40"/>
      <c r="J20" s="922">
        <f>'Dados de Entrada'!C22</f>
        <v>18.559999999999999</v>
      </c>
      <c r="K20" s="922"/>
      <c r="L20" s="922"/>
      <c r="M20" s="922"/>
      <c r="N20" s="922"/>
      <c r="O20" s="922"/>
      <c r="P20" s="922"/>
      <c r="Q20" s="922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26"/>
    </row>
    <row r="21" spans="2:28" ht="14.1" customHeight="1" x14ac:dyDescent="0.2"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26"/>
    </row>
    <row r="22" spans="2:28" ht="14.1" customHeight="1" x14ac:dyDescent="0.2">
      <c r="B22" s="47" t="s">
        <v>543</v>
      </c>
      <c r="C22" s="40" t="s">
        <v>348</v>
      </c>
      <c r="D22" s="40"/>
      <c r="E22" s="40"/>
      <c r="F22" s="40"/>
      <c r="G22" s="40"/>
      <c r="H22" s="40"/>
      <c r="I22" s="47"/>
      <c r="J22" s="922">
        <f>'Dados de Entrada'!C26</f>
        <v>3.9</v>
      </c>
      <c r="K22" s="922"/>
      <c r="L22" s="922"/>
      <c r="M22" s="922"/>
      <c r="N22" s="922"/>
      <c r="O22" s="922"/>
      <c r="P22" s="922"/>
      <c r="Q22" s="922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26"/>
    </row>
    <row r="23" spans="2:28" ht="14.1" customHeight="1" x14ac:dyDescent="0.2"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26"/>
    </row>
    <row r="24" spans="2:28" ht="14.1" customHeight="1" x14ac:dyDescent="0.2">
      <c r="B24" s="47" t="s">
        <v>544</v>
      </c>
      <c r="C24" s="40" t="s">
        <v>349</v>
      </c>
      <c r="D24" s="40"/>
      <c r="E24" s="40"/>
      <c r="F24" s="47"/>
      <c r="G24" s="47"/>
      <c r="H24" s="47"/>
      <c r="I24" s="47"/>
      <c r="J24" s="922">
        <f>'Dados de Entrada'!C25</f>
        <v>1.8</v>
      </c>
      <c r="K24" s="922"/>
      <c r="L24" s="922"/>
      <c r="M24" s="922"/>
      <c r="N24" s="922"/>
      <c r="O24" s="922"/>
      <c r="P24" s="922"/>
      <c r="Q24" s="922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26"/>
    </row>
    <row r="25" spans="2:28" ht="14.1" customHeight="1" x14ac:dyDescent="0.2"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26"/>
    </row>
    <row r="26" spans="2:28" ht="14.1" customHeight="1" x14ac:dyDescent="0.2">
      <c r="B26" s="47" t="s">
        <v>545</v>
      </c>
      <c r="C26" s="40" t="s">
        <v>237</v>
      </c>
      <c r="D26" s="40"/>
      <c r="E26" s="40"/>
      <c r="F26" s="47"/>
      <c r="G26" s="47"/>
      <c r="H26" s="47"/>
      <c r="I26" s="47"/>
      <c r="J26" s="922" t="s">
        <v>546</v>
      </c>
      <c r="K26" s="922"/>
      <c r="L26" s="922"/>
      <c r="M26" s="922"/>
      <c r="N26" s="922"/>
      <c r="O26" s="922"/>
      <c r="P26" s="922"/>
      <c r="Q26" s="922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26"/>
    </row>
    <row r="27" spans="2:28" ht="14.1" customHeight="1" x14ac:dyDescent="0.2"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26"/>
    </row>
    <row r="28" spans="2:28" ht="12.6" customHeight="1" thickBot="1" x14ac:dyDescent="0.25">
      <c r="B28" s="47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26"/>
    </row>
    <row r="29" spans="2:28" ht="12.6" customHeight="1" x14ac:dyDescent="0.2">
      <c r="B29" s="852" t="s">
        <v>365</v>
      </c>
      <c r="C29" s="853"/>
      <c r="D29" s="853"/>
      <c r="E29" s="853"/>
      <c r="F29" s="853"/>
      <c r="G29" s="853"/>
      <c r="H29" s="853"/>
      <c r="I29" s="853"/>
      <c r="J29" s="853"/>
      <c r="K29" s="853"/>
      <c r="L29" s="853"/>
      <c r="M29" s="243"/>
      <c r="N29" s="243"/>
      <c r="O29" s="243"/>
      <c r="P29" s="243"/>
      <c r="Q29" s="243"/>
      <c r="R29" s="525" t="s">
        <v>361</v>
      </c>
      <c r="S29" s="525"/>
      <c r="T29" s="525"/>
      <c r="U29" s="525"/>
      <c r="V29" s="854" t="s">
        <v>371</v>
      </c>
      <c r="W29" s="854"/>
      <c r="X29" s="854"/>
      <c r="Y29" s="854"/>
      <c r="Z29" s="854"/>
      <c r="AA29" s="855"/>
      <c r="AB29" s="26"/>
    </row>
    <row r="30" spans="2:28" ht="6" customHeight="1" x14ac:dyDescent="0.2">
      <c r="B30" s="2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246"/>
      <c r="S30" s="246"/>
      <c r="T30" s="246"/>
      <c r="U30" s="246"/>
      <c r="V30" s="247"/>
      <c r="W30" s="247"/>
      <c r="X30" s="247"/>
      <c r="Y30" s="247"/>
      <c r="Z30" s="247"/>
      <c r="AA30" s="249"/>
      <c r="AB30" s="26"/>
    </row>
    <row r="31" spans="2:28" ht="12.6" customHeight="1" x14ac:dyDescent="0.2">
      <c r="B31" s="858" t="s">
        <v>363</v>
      </c>
      <c r="C31" s="664"/>
      <c r="D31" s="808" t="str">
        <f>'Dados de Entrada'!C11</f>
        <v>KLEDSON LUIS DOS SANTOS PEREIRA</v>
      </c>
      <c r="E31" s="808"/>
      <c r="F31" s="808"/>
      <c r="G31" s="808"/>
      <c r="H31" s="808"/>
      <c r="I31" s="808"/>
      <c r="J31" s="808"/>
      <c r="K31" s="808"/>
      <c r="L31" s="808"/>
      <c r="M31" s="808"/>
      <c r="N31" s="808"/>
      <c r="O31" s="808"/>
      <c r="P31" s="808"/>
      <c r="Q31" s="808"/>
      <c r="R31" s="808"/>
      <c r="S31" s="808"/>
      <c r="T31" s="808"/>
      <c r="U31" s="808"/>
      <c r="V31" s="808"/>
      <c r="W31" s="808"/>
      <c r="X31" s="808"/>
      <c r="Y31" s="808"/>
      <c r="Z31" s="808"/>
      <c r="AA31" s="859"/>
      <c r="AB31" s="26"/>
    </row>
    <row r="32" spans="2:28" ht="12.6" customHeight="1" thickBot="1" x14ac:dyDescent="0.25">
      <c r="B32" s="878" t="s">
        <v>362</v>
      </c>
      <c r="C32" s="751"/>
      <c r="D32" s="751"/>
      <c r="E32" s="849" t="s">
        <v>372</v>
      </c>
      <c r="F32" s="849"/>
      <c r="G32" s="849"/>
      <c r="H32" s="849"/>
      <c r="I32" s="849"/>
      <c r="J32" s="849"/>
      <c r="K32" s="849"/>
      <c r="L32" s="849"/>
      <c r="M32" s="849"/>
      <c r="N32" s="849"/>
      <c r="O32" s="849"/>
      <c r="P32" s="849"/>
      <c r="Q32" s="849"/>
      <c r="R32" s="849"/>
      <c r="S32" s="849"/>
      <c r="T32" s="851" t="s">
        <v>364</v>
      </c>
      <c r="U32" s="851"/>
      <c r="V32" s="849" t="s">
        <v>370</v>
      </c>
      <c r="W32" s="849"/>
      <c r="X32" s="849"/>
      <c r="Y32" s="849"/>
      <c r="Z32" s="849"/>
      <c r="AA32" s="850"/>
      <c r="AB32" s="26"/>
    </row>
    <row r="33" spans="2:28" ht="12.6" customHeight="1" x14ac:dyDescent="0.25">
      <c r="B33" s="26"/>
      <c r="C33" s="26"/>
      <c r="D33" s="26"/>
      <c r="E33" s="26"/>
      <c r="F33" s="26"/>
      <c r="G33" s="26"/>
      <c r="H33" s="558"/>
      <c r="I33" s="558"/>
      <c r="J33" s="558"/>
      <c r="K33" s="558"/>
      <c r="L33" s="558"/>
      <c r="M33" s="558"/>
      <c r="N33" s="558"/>
      <c r="O33" s="558"/>
      <c r="P33" s="558"/>
      <c r="Q33" s="558"/>
      <c r="R33" s="558"/>
      <c r="S33" s="558"/>
      <c r="T33" s="558"/>
      <c r="U33" s="558"/>
      <c r="V33" s="558"/>
      <c r="W33" s="558"/>
      <c r="X33" s="558"/>
      <c r="Y33" s="26"/>
      <c r="Z33" s="26"/>
      <c r="AA33" s="26"/>
      <c r="AB33" s="26"/>
    </row>
    <row r="34" spans="2:28" ht="12.6" customHeight="1" x14ac:dyDescent="0.25">
      <c r="B34" s="26"/>
      <c r="C34" s="26"/>
      <c r="D34" s="26"/>
      <c r="E34" s="26"/>
      <c r="F34" s="26"/>
      <c r="G34" s="26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26"/>
      <c r="Z34" s="26"/>
      <c r="AA34" s="26"/>
      <c r="AB34" s="26"/>
    </row>
    <row r="35" spans="2:28" ht="12" customHeight="1" x14ac:dyDescent="0.25">
      <c r="B35" s="340" t="s">
        <v>547</v>
      </c>
      <c r="C35" s="26"/>
      <c r="D35" s="26"/>
      <c r="E35" s="26"/>
      <c r="F35" s="26"/>
      <c r="G35" s="26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26"/>
      <c r="Z35" s="26"/>
      <c r="AA35" s="26"/>
      <c r="AB35" s="26"/>
    </row>
    <row r="36" spans="2:28" ht="7.5" customHeight="1" x14ac:dyDescent="0.25">
      <c r="B36" s="340"/>
      <c r="C36" s="26"/>
      <c r="D36" s="26"/>
      <c r="E36" s="26"/>
      <c r="F36" s="26"/>
      <c r="G36" s="26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26"/>
      <c r="Z36" s="26"/>
      <c r="AA36" s="26"/>
      <c r="AB36" s="26"/>
    </row>
    <row r="37" spans="2:28" ht="12.6" customHeight="1" x14ac:dyDescent="0.2">
      <c r="B37" s="918" t="s">
        <v>548</v>
      </c>
      <c r="C37" s="918"/>
      <c r="D37" s="918"/>
      <c r="E37" s="918"/>
      <c r="F37" s="918"/>
      <c r="G37" s="918"/>
      <c r="H37" s="918"/>
      <c r="I37" s="918"/>
      <c r="J37" s="918"/>
      <c r="K37" s="918"/>
      <c r="L37" s="918"/>
      <c r="M37" s="918"/>
      <c r="N37" s="918"/>
      <c r="O37" s="918"/>
      <c r="P37" s="918"/>
      <c r="Q37" s="918"/>
      <c r="R37" s="918"/>
      <c r="S37" s="918"/>
      <c r="T37" s="918"/>
      <c r="U37" s="918"/>
      <c r="V37" s="918"/>
      <c r="W37" s="918"/>
      <c r="X37" s="918"/>
      <c r="Y37" s="918"/>
      <c r="Z37" s="918"/>
      <c r="AA37" s="918"/>
      <c r="AB37" s="26"/>
    </row>
    <row r="38" spans="2:28" ht="17.25" customHeight="1" x14ac:dyDescent="0.2">
      <c r="B38" s="918"/>
      <c r="C38" s="918"/>
      <c r="D38" s="918"/>
      <c r="E38" s="918"/>
      <c r="F38" s="918"/>
      <c r="G38" s="918"/>
      <c r="H38" s="918"/>
      <c r="I38" s="918"/>
      <c r="J38" s="918"/>
      <c r="K38" s="918"/>
      <c r="L38" s="918"/>
      <c r="M38" s="918"/>
      <c r="N38" s="918"/>
      <c r="O38" s="918"/>
      <c r="P38" s="918"/>
      <c r="Q38" s="918"/>
      <c r="R38" s="918"/>
      <c r="S38" s="918"/>
      <c r="T38" s="918"/>
      <c r="U38" s="918"/>
      <c r="V38" s="918"/>
      <c r="W38" s="918"/>
      <c r="X38" s="918"/>
      <c r="Y38" s="918"/>
      <c r="Z38" s="918"/>
      <c r="AA38" s="918"/>
      <c r="AB38" s="26"/>
    </row>
    <row r="39" spans="2:28" ht="12.6" customHeight="1" x14ac:dyDescent="0.25">
      <c r="B39" s="26"/>
      <c r="C39" s="26"/>
      <c r="D39" s="26"/>
      <c r="E39" s="26"/>
      <c r="F39" s="26"/>
      <c r="G39" s="26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26"/>
      <c r="Z39" s="26"/>
      <c r="AA39" s="26"/>
      <c r="AB39" s="26"/>
    </row>
    <row r="40" spans="2:28" ht="12.6" customHeight="1" x14ac:dyDescent="0.2">
      <c r="B40" s="918" t="s">
        <v>549</v>
      </c>
      <c r="C40" s="918"/>
      <c r="D40" s="918"/>
      <c r="E40" s="918"/>
      <c r="F40" s="918"/>
      <c r="G40" s="918"/>
      <c r="H40" s="918"/>
      <c r="I40" s="918"/>
      <c r="J40" s="918"/>
      <c r="K40" s="918"/>
      <c r="L40" s="918"/>
      <c r="M40" s="918"/>
      <c r="N40" s="918"/>
      <c r="O40" s="918"/>
      <c r="P40" s="918"/>
      <c r="Q40" s="918"/>
      <c r="R40" s="918"/>
      <c r="S40" s="918"/>
      <c r="T40" s="918"/>
      <c r="U40" s="918"/>
      <c r="V40" s="918"/>
      <c r="W40" s="918"/>
      <c r="X40" s="918"/>
      <c r="Y40" s="918"/>
      <c r="Z40" s="918"/>
      <c r="AA40" s="918"/>
      <c r="AB40" s="26"/>
    </row>
    <row r="41" spans="2:28" ht="18.75" customHeight="1" x14ac:dyDescent="0.2">
      <c r="B41" s="918"/>
      <c r="C41" s="918"/>
      <c r="D41" s="918"/>
      <c r="E41" s="918"/>
      <c r="F41" s="918"/>
      <c r="G41" s="918"/>
      <c r="H41" s="918"/>
      <c r="I41" s="918"/>
      <c r="J41" s="918"/>
      <c r="K41" s="918"/>
      <c r="L41" s="918"/>
      <c r="M41" s="918"/>
      <c r="N41" s="918"/>
      <c r="O41" s="918"/>
      <c r="P41" s="918"/>
      <c r="Q41" s="918"/>
      <c r="R41" s="918"/>
      <c r="S41" s="918"/>
      <c r="T41" s="918"/>
      <c r="U41" s="918"/>
      <c r="V41" s="918"/>
      <c r="W41" s="918"/>
      <c r="X41" s="918"/>
      <c r="Y41" s="918"/>
      <c r="Z41" s="918"/>
      <c r="AA41" s="918"/>
      <c r="AB41" s="26"/>
    </row>
    <row r="42" spans="2:28" ht="12.6" customHeight="1" x14ac:dyDescent="0.25">
      <c r="B42" s="26"/>
      <c r="C42" s="26"/>
      <c r="D42" s="26"/>
      <c r="E42" s="26"/>
      <c r="F42" s="26"/>
      <c r="G42" s="26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26"/>
      <c r="Z42" s="26"/>
      <c r="AA42" s="26"/>
      <c r="AB42" s="26"/>
    </row>
    <row r="43" spans="2:28" ht="12.6" customHeight="1" x14ac:dyDescent="0.25">
      <c r="B43" s="26"/>
      <c r="C43" s="26"/>
      <c r="D43" s="26"/>
      <c r="E43" s="26"/>
      <c r="F43" s="26"/>
      <c r="G43" s="26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26"/>
      <c r="Z43" s="26"/>
      <c r="AA43" s="26"/>
      <c r="AB43" s="26"/>
    </row>
    <row r="44" spans="2:28" ht="12.6" customHeight="1" x14ac:dyDescent="0.25">
      <c r="B44" s="26"/>
      <c r="C44" s="26"/>
      <c r="D44" s="26"/>
      <c r="E44" s="26"/>
      <c r="F44" s="26"/>
      <c r="G44" s="26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26"/>
      <c r="Z44" s="26"/>
      <c r="AA44" s="26"/>
      <c r="AB44" s="26"/>
    </row>
    <row r="45" spans="2:28" ht="12.6" customHeight="1" x14ac:dyDescent="0.25">
      <c r="B45" s="26"/>
      <c r="C45" s="26"/>
      <c r="D45" s="26"/>
      <c r="E45" s="26"/>
      <c r="F45" s="26"/>
      <c r="G45" s="26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26"/>
      <c r="Z45" s="26"/>
      <c r="AA45" s="26"/>
      <c r="AB45" s="26"/>
    </row>
    <row r="46" spans="2:28" ht="20.25" customHeight="1" x14ac:dyDescent="0.25">
      <c r="B46" s="488" t="e">
        <f>'Dados de Entrada'!#REF!</f>
        <v>#REF!</v>
      </c>
      <c r="C46" s="488"/>
      <c r="D46" s="488"/>
      <c r="E46" s="488"/>
      <c r="F46" s="488"/>
      <c r="G46" s="488"/>
      <c r="H46" s="488"/>
      <c r="I46" s="488"/>
      <c r="J46" s="488"/>
      <c r="K46" s="488"/>
      <c r="L46" s="488"/>
      <c r="M46" s="488"/>
      <c r="N46" s="488"/>
      <c r="O46" s="488"/>
      <c r="P46" s="488"/>
      <c r="Q46" s="488"/>
      <c r="R46" s="488"/>
      <c r="S46" s="488"/>
      <c r="T46" s="488"/>
      <c r="U46" s="488"/>
      <c r="V46" s="488"/>
      <c r="W46" s="488"/>
      <c r="X46" s="488"/>
      <c r="Y46" s="488"/>
      <c r="Z46" s="488"/>
      <c r="AA46" s="488"/>
    </row>
    <row r="47" spans="2:28" ht="12.6" customHeight="1" x14ac:dyDescent="0.2"/>
    <row r="48" spans="2:28" ht="12.6" customHeight="1" thickBot="1" x14ac:dyDescent="0.25"/>
    <row r="49" spans="2:27" ht="12.6" customHeight="1" x14ac:dyDescent="0.2">
      <c r="D49" s="135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7"/>
    </row>
    <row r="50" spans="2:27" ht="12.6" customHeight="1" x14ac:dyDescent="0.2">
      <c r="D50" s="78"/>
      <c r="Y50" s="79"/>
    </row>
    <row r="51" spans="2:27" ht="12.6" customHeight="1" x14ac:dyDescent="0.2">
      <c r="D51" s="78"/>
      <c r="Y51" s="79"/>
    </row>
    <row r="52" spans="2:27" ht="12.6" customHeight="1" x14ac:dyDescent="0.2">
      <c r="D52" s="78"/>
      <c r="Y52" s="79"/>
    </row>
    <row r="53" spans="2:27" ht="12.6" customHeight="1" x14ac:dyDescent="0.2">
      <c r="B53" s="62"/>
      <c r="C53" s="62"/>
      <c r="D53" s="138"/>
      <c r="E53" s="62"/>
      <c r="F53" s="62"/>
      <c r="G53" s="62"/>
      <c r="H53" s="62"/>
      <c r="I53" s="62"/>
      <c r="J53" s="582"/>
      <c r="K53" s="582"/>
      <c r="L53" s="582"/>
      <c r="M53" s="582"/>
      <c r="N53" s="582"/>
      <c r="O53" s="582"/>
      <c r="P53" s="582"/>
      <c r="Q53" s="582"/>
      <c r="R53" s="582"/>
      <c r="S53" s="582"/>
      <c r="T53" s="62"/>
      <c r="U53" s="62"/>
      <c r="V53" s="62"/>
      <c r="W53" s="62"/>
      <c r="X53" s="62"/>
      <c r="Y53" s="139"/>
      <c r="Z53" s="62"/>
      <c r="AA53" s="62"/>
    </row>
    <row r="54" spans="2:27" ht="15" customHeight="1" x14ac:dyDescent="0.35">
      <c r="D54" s="78"/>
      <c r="K54" s="583" t="s">
        <v>141</v>
      </c>
      <c r="L54" s="583"/>
      <c r="M54" s="583"/>
      <c r="N54" s="583"/>
      <c r="O54" s="583"/>
      <c r="P54" s="583"/>
      <c r="Q54" s="583"/>
      <c r="R54" s="583"/>
      <c r="S54" s="583"/>
      <c r="T54" s="140"/>
      <c r="U54" s="140"/>
      <c r="Y54" s="79"/>
    </row>
    <row r="55" spans="2:27" ht="12.6" customHeight="1" x14ac:dyDescent="0.35">
      <c r="D55" s="78"/>
      <c r="J55" s="140"/>
      <c r="K55" s="584" t="s">
        <v>142</v>
      </c>
      <c r="L55" s="584"/>
      <c r="M55" s="584"/>
      <c r="N55" s="584"/>
      <c r="O55" s="584"/>
      <c r="P55" s="584"/>
      <c r="Q55" s="584"/>
      <c r="R55" s="584"/>
      <c r="S55" s="584"/>
      <c r="T55" s="140"/>
      <c r="U55" s="140"/>
      <c r="V55" s="140"/>
      <c r="Y55" s="79"/>
    </row>
    <row r="56" spans="2:27" ht="12.6" customHeight="1" x14ac:dyDescent="0.2">
      <c r="D56" s="78"/>
      <c r="K56" s="584" t="s">
        <v>143</v>
      </c>
      <c r="L56" s="584"/>
      <c r="M56" s="584"/>
      <c r="N56" s="584"/>
      <c r="O56" s="584"/>
      <c r="P56" s="584"/>
      <c r="Q56" s="584"/>
      <c r="R56" s="584"/>
      <c r="S56" s="584"/>
      <c r="Y56" s="79"/>
    </row>
    <row r="57" spans="2:27" ht="12.6" customHeight="1" thickBot="1" x14ac:dyDescent="0.25">
      <c r="D57" s="80"/>
      <c r="E57" s="81"/>
      <c r="F57" s="81"/>
      <c r="G57" s="81"/>
      <c r="H57" s="81"/>
      <c r="I57" s="81"/>
      <c r="J57" s="585"/>
      <c r="K57" s="585"/>
      <c r="L57" s="585"/>
      <c r="M57" s="585"/>
      <c r="N57" s="585"/>
      <c r="O57" s="585"/>
      <c r="P57" s="585"/>
      <c r="Q57" s="81"/>
      <c r="R57" s="585"/>
      <c r="S57" s="585"/>
      <c r="T57" s="585"/>
      <c r="U57" s="585"/>
      <c r="V57" s="585"/>
      <c r="W57" s="585"/>
      <c r="X57" s="81"/>
      <c r="Y57" s="82"/>
    </row>
    <row r="58" spans="2:27" ht="12.6" customHeight="1" x14ac:dyDescent="0.2"/>
    <row r="59" spans="2:27" ht="12.6" customHeight="1" x14ac:dyDescent="0.2"/>
    <row r="60" spans="2:27" ht="12.6" customHeight="1" x14ac:dyDescent="0.2"/>
    <row r="61" spans="2:27" ht="12.6" customHeight="1" x14ac:dyDescent="0.2"/>
    <row r="62" spans="2:27" ht="12.6" customHeight="1" x14ac:dyDescent="0.2"/>
    <row r="63" spans="2:27" ht="12.6" customHeight="1" x14ac:dyDescent="0.2"/>
    <row r="64" spans="2:27" ht="12.6" customHeight="1" x14ac:dyDescent="0.2"/>
    <row r="65" ht="12.6" customHeight="1" x14ac:dyDescent="0.2"/>
    <row r="66" ht="12.6" customHeight="1" x14ac:dyDescent="0.2"/>
    <row r="67" ht="12.6" customHeight="1" x14ac:dyDescent="0.2"/>
    <row r="68" ht="12.6" customHeight="1" x14ac:dyDescent="0.2"/>
    <row r="69" ht="12.6" customHeight="1" x14ac:dyDescent="0.2"/>
  </sheetData>
  <mergeCells count="33">
    <mergeCell ref="J57:P57"/>
    <mergeCell ref="R57:W57"/>
    <mergeCell ref="B11:AA12"/>
    <mergeCell ref="B13:AA14"/>
    <mergeCell ref="B16:AA18"/>
    <mergeCell ref="J20:Q20"/>
    <mergeCell ref="J22:Q22"/>
    <mergeCell ref="J24:Q24"/>
    <mergeCell ref="J26:Q26"/>
    <mergeCell ref="H33:X33"/>
    <mergeCell ref="B46:AA46"/>
    <mergeCell ref="J53:S53"/>
    <mergeCell ref="K54:S54"/>
    <mergeCell ref="K55:S55"/>
    <mergeCell ref="K56:S56"/>
    <mergeCell ref="B37:AA38"/>
    <mergeCell ref="B40:AA41"/>
    <mergeCell ref="B29:L29"/>
    <mergeCell ref="R29:U29"/>
    <mergeCell ref="V29:AA29"/>
    <mergeCell ref="B31:C31"/>
    <mergeCell ref="D31:AA31"/>
    <mergeCell ref="B32:D32"/>
    <mergeCell ref="E32:S32"/>
    <mergeCell ref="T32:U32"/>
    <mergeCell ref="V32:AA32"/>
    <mergeCell ref="H9:W9"/>
    <mergeCell ref="K2:T2"/>
    <mergeCell ref="H4:W4"/>
    <mergeCell ref="X4:AA4"/>
    <mergeCell ref="AI5:AQ5"/>
    <mergeCell ref="H6:W6"/>
    <mergeCell ref="AI7:AQ7"/>
  </mergeCells>
  <printOptions horizontalCentered="1"/>
  <pageMargins left="0.23622047244094491" right="0.23622047244094491" top="0.39370078740157483" bottom="0" header="0.51181102362204722" footer="0.51181102362204722"/>
  <pageSetup paperSize="9" scale="9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V110"/>
  <sheetViews>
    <sheetView showGridLines="0" view="pageBreakPreview" topLeftCell="A16" zoomScaleSheetLayoutView="100" workbookViewId="0">
      <selection activeCell="A32" sqref="A32:XFD32"/>
    </sheetView>
  </sheetViews>
  <sheetFormatPr defaultColWidth="2.5703125" defaultRowHeight="9.9499999999999993" customHeight="1" x14ac:dyDescent="0.2"/>
  <cols>
    <col min="1" max="1" width="1.85546875" style="25" customWidth="1"/>
    <col min="2" max="23" width="3.85546875" style="25" customWidth="1"/>
    <col min="24" max="27" width="3.5703125" style="25" customWidth="1"/>
    <col min="28" max="28" width="1.85546875" style="25" customWidth="1"/>
    <col min="29" max="30" width="2.5703125" style="25"/>
    <col min="31" max="31" width="7.42578125" style="25" customWidth="1"/>
    <col min="32" max="32" width="7" style="25" customWidth="1"/>
    <col min="33" max="43" width="2.5703125" style="25"/>
    <col min="44" max="44" width="0.85546875" style="25" customWidth="1"/>
    <col min="45" max="243" width="2.5703125" style="25"/>
    <col min="244" max="244" width="1.42578125" style="25" customWidth="1"/>
    <col min="245" max="245" width="1.140625" style="25" customWidth="1"/>
    <col min="246" max="246" width="1.5703125" style="25" customWidth="1"/>
    <col min="247" max="248" width="2.5703125" style="25"/>
    <col min="249" max="249" width="2.140625" style="25" customWidth="1"/>
    <col min="250" max="255" width="2.5703125" style="25"/>
    <col min="256" max="256" width="3.42578125" style="25" customWidth="1"/>
    <col min="257" max="263" width="2.5703125" style="25"/>
    <col min="264" max="264" width="2.5703125" style="25" customWidth="1"/>
    <col min="265" max="274" width="2.5703125" style="25"/>
    <col min="275" max="275" width="3" style="25" customWidth="1"/>
    <col min="276" max="277" width="2.5703125" style="25"/>
    <col min="278" max="278" width="2.140625" style="25" customWidth="1"/>
    <col min="279" max="279" width="4" style="25" customWidth="1"/>
    <col min="280" max="281" width="2.5703125" style="25"/>
    <col min="282" max="282" width="2.42578125" style="25" customWidth="1"/>
    <col min="283" max="284" width="0.5703125" style="25" customWidth="1"/>
    <col min="285" max="286" width="2.5703125" style="25"/>
    <col min="287" max="287" width="7.42578125" style="25" customWidth="1"/>
    <col min="288" max="288" width="7" style="25" customWidth="1"/>
    <col min="289" max="299" width="2.5703125" style="25"/>
    <col min="300" max="300" width="0.85546875" style="25" customWidth="1"/>
    <col min="301" max="499" width="2.5703125" style="25"/>
    <col min="500" max="500" width="1.42578125" style="25" customWidth="1"/>
    <col min="501" max="501" width="1.140625" style="25" customWidth="1"/>
    <col min="502" max="502" width="1.5703125" style="25" customWidth="1"/>
    <col min="503" max="504" width="2.5703125" style="25"/>
    <col min="505" max="505" width="2.140625" style="25" customWidth="1"/>
    <col min="506" max="511" width="2.5703125" style="25"/>
    <col min="512" max="512" width="3.42578125" style="25" customWidth="1"/>
    <col min="513" max="519" width="2.5703125" style="25"/>
    <col min="520" max="520" width="2.5703125" style="25" customWidth="1"/>
    <col min="521" max="530" width="2.5703125" style="25"/>
    <col min="531" max="531" width="3" style="25" customWidth="1"/>
    <col min="532" max="533" width="2.5703125" style="25"/>
    <col min="534" max="534" width="2.140625" style="25" customWidth="1"/>
    <col min="535" max="535" width="4" style="25" customWidth="1"/>
    <col min="536" max="537" width="2.5703125" style="25"/>
    <col min="538" max="538" width="2.42578125" style="25" customWidth="1"/>
    <col min="539" max="540" width="0.5703125" style="25" customWidth="1"/>
    <col min="541" max="542" width="2.5703125" style="25"/>
    <col min="543" max="543" width="7.42578125" style="25" customWidth="1"/>
    <col min="544" max="544" width="7" style="25" customWidth="1"/>
    <col min="545" max="555" width="2.5703125" style="25"/>
    <col min="556" max="556" width="0.85546875" style="25" customWidth="1"/>
    <col min="557" max="755" width="2.5703125" style="25"/>
    <col min="756" max="756" width="1.42578125" style="25" customWidth="1"/>
    <col min="757" max="757" width="1.140625" style="25" customWidth="1"/>
    <col min="758" max="758" width="1.5703125" style="25" customWidth="1"/>
    <col min="759" max="760" width="2.5703125" style="25"/>
    <col min="761" max="761" width="2.140625" style="25" customWidth="1"/>
    <col min="762" max="767" width="2.5703125" style="25"/>
    <col min="768" max="768" width="3.42578125" style="25" customWidth="1"/>
    <col min="769" max="775" width="2.5703125" style="25"/>
    <col min="776" max="776" width="2.5703125" style="25" customWidth="1"/>
    <col min="777" max="786" width="2.5703125" style="25"/>
    <col min="787" max="787" width="3" style="25" customWidth="1"/>
    <col min="788" max="789" width="2.5703125" style="25"/>
    <col min="790" max="790" width="2.140625" style="25" customWidth="1"/>
    <col min="791" max="791" width="4" style="25" customWidth="1"/>
    <col min="792" max="793" width="2.5703125" style="25"/>
    <col min="794" max="794" width="2.42578125" style="25" customWidth="1"/>
    <col min="795" max="796" width="0.5703125" style="25" customWidth="1"/>
    <col min="797" max="798" width="2.5703125" style="25"/>
    <col min="799" max="799" width="7.42578125" style="25" customWidth="1"/>
    <col min="800" max="800" width="7" style="25" customWidth="1"/>
    <col min="801" max="811" width="2.5703125" style="25"/>
    <col min="812" max="812" width="0.85546875" style="25" customWidth="1"/>
    <col min="813" max="1011" width="2.5703125" style="25"/>
    <col min="1012" max="1012" width="1.42578125" style="25" customWidth="1"/>
    <col min="1013" max="1013" width="1.140625" style="25" customWidth="1"/>
    <col min="1014" max="1014" width="1.5703125" style="25" customWidth="1"/>
    <col min="1015" max="1016" width="2.5703125" style="25"/>
    <col min="1017" max="1017" width="2.140625" style="25" customWidth="1"/>
    <col min="1018" max="1023" width="2.5703125" style="25"/>
    <col min="1024" max="1024" width="3.42578125" style="25" customWidth="1"/>
    <col min="1025" max="1031" width="2.5703125" style="25"/>
    <col min="1032" max="1032" width="2.5703125" style="25" customWidth="1"/>
    <col min="1033" max="1042" width="2.5703125" style="25"/>
    <col min="1043" max="1043" width="3" style="25" customWidth="1"/>
    <col min="1044" max="1045" width="2.5703125" style="25"/>
    <col min="1046" max="1046" width="2.140625" style="25" customWidth="1"/>
    <col min="1047" max="1047" width="4" style="25" customWidth="1"/>
    <col min="1048" max="1049" width="2.5703125" style="25"/>
    <col min="1050" max="1050" width="2.42578125" style="25" customWidth="1"/>
    <col min="1051" max="1052" width="0.5703125" style="25" customWidth="1"/>
    <col min="1053" max="1054" width="2.5703125" style="25"/>
    <col min="1055" max="1055" width="7.42578125" style="25" customWidth="1"/>
    <col min="1056" max="1056" width="7" style="25" customWidth="1"/>
    <col min="1057" max="1067" width="2.5703125" style="25"/>
    <col min="1068" max="1068" width="0.85546875" style="25" customWidth="1"/>
    <col min="1069" max="1267" width="2.5703125" style="25"/>
    <col min="1268" max="1268" width="1.42578125" style="25" customWidth="1"/>
    <col min="1269" max="1269" width="1.140625" style="25" customWidth="1"/>
    <col min="1270" max="1270" width="1.5703125" style="25" customWidth="1"/>
    <col min="1271" max="1272" width="2.5703125" style="25"/>
    <col min="1273" max="1273" width="2.140625" style="25" customWidth="1"/>
    <col min="1274" max="1279" width="2.5703125" style="25"/>
    <col min="1280" max="1280" width="3.42578125" style="25" customWidth="1"/>
    <col min="1281" max="1287" width="2.5703125" style="25"/>
    <col min="1288" max="1288" width="2.5703125" style="25" customWidth="1"/>
    <col min="1289" max="1298" width="2.5703125" style="25"/>
    <col min="1299" max="1299" width="3" style="25" customWidth="1"/>
    <col min="1300" max="1301" width="2.5703125" style="25"/>
    <col min="1302" max="1302" width="2.140625" style="25" customWidth="1"/>
    <col min="1303" max="1303" width="4" style="25" customWidth="1"/>
    <col min="1304" max="1305" width="2.5703125" style="25"/>
    <col min="1306" max="1306" width="2.42578125" style="25" customWidth="1"/>
    <col min="1307" max="1308" width="0.5703125" style="25" customWidth="1"/>
    <col min="1309" max="1310" width="2.5703125" style="25"/>
    <col min="1311" max="1311" width="7.42578125" style="25" customWidth="1"/>
    <col min="1312" max="1312" width="7" style="25" customWidth="1"/>
    <col min="1313" max="1323" width="2.5703125" style="25"/>
    <col min="1324" max="1324" width="0.85546875" style="25" customWidth="1"/>
    <col min="1325" max="1523" width="2.5703125" style="25"/>
    <col min="1524" max="1524" width="1.42578125" style="25" customWidth="1"/>
    <col min="1525" max="1525" width="1.140625" style="25" customWidth="1"/>
    <col min="1526" max="1526" width="1.5703125" style="25" customWidth="1"/>
    <col min="1527" max="1528" width="2.5703125" style="25"/>
    <col min="1529" max="1529" width="2.140625" style="25" customWidth="1"/>
    <col min="1530" max="1535" width="2.5703125" style="25"/>
    <col min="1536" max="1536" width="3.42578125" style="25" customWidth="1"/>
    <col min="1537" max="1543" width="2.5703125" style="25"/>
    <col min="1544" max="1544" width="2.5703125" style="25" customWidth="1"/>
    <col min="1545" max="1554" width="2.5703125" style="25"/>
    <col min="1555" max="1555" width="3" style="25" customWidth="1"/>
    <col min="1556" max="1557" width="2.5703125" style="25"/>
    <col min="1558" max="1558" width="2.140625" style="25" customWidth="1"/>
    <col min="1559" max="1559" width="4" style="25" customWidth="1"/>
    <col min="1560" max="1561" width="2.5703125" style="25"/>
    <col min="1562" max="1562" width="2.42578125" style="25" customWidth="1"/>
    <col min="1563" max="1564" width="0.5703125" style="25" customWidth="1"/>
    <col min="1565" max="1566" width="2.5703125" style="25"/>
    <col min="1567" max="1567" width="7.42578125" style="25" customWidth="1"/>
    <col min="1568" max="1568" width="7" style="25" customWidth="1"/>
    <col min="1569" max="1579" width="2.5703125" style="25"/>
    <col min="1580" max="1580" width="0.85546875" style="25" customWidth="1"/>
    <col min="1581" max="1779" width="2.5703125" style="25"/>
    <col min="1780" max="1780" width="1.42578125" style="25" customWidth="1"/>
    <col min="1781" max="1781" width="1.140625" style="25" customWidth="1"/>
    <col min="1782" max="1782" width="1.5703125" style="25" customWidth="1"/>
    <col min="1783" max="1784" width="2.5703125" style="25"/>
    <col min="1785" max="1785" width="2.140625" style="25" customWidth="1"/>
    <col min="1786" max="1791" width="2.5703125" style="25"/>
    <col min="1792" max="1792" width="3.42578125" style="25" customWidth="1"/>
    <col min="1793" max="1799" width="2.5703125" style="25"/>
    <col min="1800" max="1800" width="2.5703125" style="25" customWidth="1"/>
    <col min="1801" max="1810" width="2.5703125" style="25"/>
    <col min="1811" max="1811" width="3" style="25" customWidth="1"/>
    <col min="1812" max="1813" width="2.5703125" style="25"/>
    <col min="1814" max="1814" width="2.140625" style="25" customWidth="1"/>
    <col min="1815" max="1815" width="4" style="25" customWidth="1"/>
    <col min="1816" max="1817" width="2.5703125" style="25"/>
    <col min="1818" max="1818" width="2.42578125" style="25" customWidth="1"/>
    <col min="1819" max="1820" width="0.5703125" style="25" customWidth="1"/>
    <col min="1821" max="1822" width="2.5703125" style="25"/>
    <col min="1823" max="1823" width="7.42578125" style="25" customWidth="1"/>
    <col min="1824" max="1824" width="7" style="25" customWidth="1"/>
    <col min="1825" max="1835" width="2.5703125" style="25"/>
    <col min="1836" max="1836" width="0.85546875" style="25" customWidth="1"/>
    <col min="1837" max="2035" width="2.5703125" style="25"/>
    <col min="2036" max="2036" width="1.42578125" style="25" customWidth="1"/>
    <col min="2037" max="2037" width="1.140625" style="25" customWidth="1"/>
    <col min="2038" max="2038" width="1.5703125" style="25" customWidth="1"/>
    <col min="2039" max="2040" width="2.5703125" style="25"/>
    <col min="2041" max="2041" width="2.140625" style="25" customWidth="1"/>
    <col min="2042" max="2047" width="2.5703125" style="25"/>
    <col min="2048" max="2048" width="3.42578125" style="25" customWidth="1"/>
    <col min="2049" max="2055" width="2.5703125" style="25"/>
    <col min="2056" max="2056" width="2.5703125" style="25" customWidth="1"/>
    <col min="2057" max="2066" width="2.5703125" style="25"/>
    <col min="2067" max="2067" width="3" style="25" customWidth="1"/>
    <col min="2068" max="2069" width="2.5703125" style="25"/>
    <col min="2070" max="2070" width="2.140625" style="25" customWidth="1"/>
    <col min="2071" max="2071" width="4" style="25" customWidth="1"/>
    <col min="2072" max="2073" width="2.5703125" style="25"/>
    <col min="2074" max="2074" width="2.42578125" style="25" customWidth="1"/>
    <col min="2075" max="2076" width="0.5703125" style="25" customWidth="1"/>
    <col min="2077" max="2078" width="2.5703125" style="25"/>
    <col min="2079" max="2079" width="7.42578125" style="25" customWidth="1"/>
    <col min="2080" max="2080" width="7" style="25" customWidth="1"/>
    <col min="2081" max="2091" width="2.5703125" style="25"/>
    <col min="2092" max="2092" width="0.85546875" style="25" customWidth="1"/>
    <col min="2093" max="2291" width="2.5703125" style="25"/>
    <col min="2292" max="2292" width="1.42578125" style="25" customWidth="1"/>
    <col min="2293" max="2293" width="1.140625" style="25" customWidth="1"/>
    <col min="2294" max="2294" width="1.5703125" style="25" customWidth="1"/>
    <col min="2295" max="2296" width="2.5703125" style="25"/>
    <col min="2297" max="2297" width="2.140625" style="25" customWidth="1"/>
    <col min="2298" max="2303" width="2.5703125" style="25"/>
    <col min="2304" max="2304" width="3.42578125" style="25" customWidth="1"/>
    <col min="2305" max="2311" width="2.5703125" style="25"/>
    <col min="2312" max="2312" width="2.5703125" style="25" customWidth="1"/>
    <col min="2313" max="2322" width="2.5703125" style="25"/>
    <col min="2323" max="2323" width="3" style="25" customWidth="1"/>
    <col min="2324" max="2325" width="2.5703125" style="25"/>
    <col min="2326" max="2326" width="2.140625" style="25" customWidth="1"/>
    <col min="2327" max="2327" width="4" style="25" customWidth="1"/>
    <col min="2328" max="2329" width="2.5703125" style="25"/>
    <col min="2330" max="2330" width="2.42578125" style="25" customWidth="1"/>
    <col min="2331" max="2332" width="0.5703125" style="25" customWidth="1"/>
    <col min="2333" max="2334" width="2.5703125" style="25"/>
    <col min="2335" max="2335" width="7.42578125" style="25" customWidth="1"/>
    <col min="2336" max="2336" width="7" style="25" customWidth="1"/>
    <col min="2337" max="2347" width="2.5703125" style="25"/>
    <col min="2348" max="2348" width="0.85546875" style="25" customWidth="1"/>
    <col min="2349" max="2547" width="2.5703125" style="25"/>
    <col min="2548" max="2548" width="1.42578125" style="25" customWidth="1"/>
    <col min="2549" max="2549" width="1.140625" style="25" customWidth="1"/>
    <col min="2550" max="2550" width="1.5703125" style="25" customWidth="1"/>
    <col min="2551" max="2552" width="2.5703125" style="25"/>
    <col min="2553" max="2553" width="2.140625" style="25" customWidth="1"/>
    <col min="2554" max="2559" width="2.5703125" style="25"/>
    <col min="2560" max="2560" width="3.42578125" style="25" customWidth="1"/>
    <col min="2561" max="2567" width="2.5703125" style="25"/>
    <col min="2568" max="2568" width="2.5703125" style="25" customWidth="1"/>
    <col min="2569" max="2578" width="2.5703125" style="25"/>
    <col min="2579" max="2579" width="3" style="25" customWidth="1"/>
    <col min="2580" max="2581" width="2.5703125" style="25"/>
    <col min="2582" max="2582" width="2.140625" style="25" customWidth="1"/>
    <col min="2583" max="2583" width="4" style="25" customWidth="1"/>
    <col min="2584" max="2585" width="2.5703125" style="25"/>
    <col min="2586" max="2586" width="2.42578125" style="25" customWidth="1"/>
    <col min="2587" max="2588" width="0.5703125" style="25" customWidth="1"/>
    <col min="2589" max="2590" width="2.5703125" style="25"/>
    <col min="2591" max="2591" width="7.42578125" style="25" customWidth="1"/>
    <col min="2592" max="2592" width="7" style="25" customWidth="1"/>
    <col min="2593" max="2603" width="2.5703125" style="25"/>
    <col min="2604" max="2604" width="0.85546875" style="25" customWidth="1"/>
    <col min="2605" max="2803" width="2.5703125" style="25"/>
    <col min="2804" max="2804" width="1.42578125" style="25" customWidth="1"/>
    <col min="2805" max="2805" width="1.140625" style="25" customWidth="1"/>
    <col min="2806" max="2806" width="1.5703125" style="25" customWidth="1"/>
    <col min="2807" max="2808" width="2.5703125" style="25"/>
    <col min="2809" max="2809" width="2.140625" style="25" customWidth="1"/>
    <col min="2810" max="2815" width="2.5703125" style="25"/>
    <col min="2816" max="2816" width="3.42578125" style="25" customWidth="1"/>
    <col min="2817" max="2823" width="2.5703125" style="25"/>
    <col min="2824" max="2824" width="2.5703125" style="25" customWidth="1"/>
    <col min="2825" max="2834" width="2.5703125" style="25"/>
    <col min="2835" max="2835" width="3" style="25" customWidth="1"/>
    <col min="2836" max="2837" width="2.5703125" style="25"/>
    <col min="2838" max="2838" width="2.140625" style="25" customWidth="1"/>
    <col min="2839" max="2839" width="4" style="25" customWidth="1"/>
    <col min="2840" max="2841" width="2.5703125" style="25"/>
    <col min="2842" max="2842" width="2.42578125" style="25" customWidth="1"/>
    <col min="2843" max="2844" width="0.5703125" style="25" customWidth="1"/>
    <col min="2845" max="2846" width="2.5703125" style="25"/>
    <col min="2847" max="2847" width="7.42578125" style="25" customWidth="1"/>
    <col min="2848" max="2848" width="7" style="25" customWidth="1"/>
    <col min="2849" max="2859" width="2.5703125" style="25"/>
    <col min="2860" max="2860" width="0.85546875" style="25" customWidth="1"/>
    <col min="2861" max="3059" width="2.5703125" style="25"/>
    <col min="3060" max="3060" width="1.42578125" style="25" customWidth="1"/>
    <col min="3061" max="3061" width="1.140625" style="25" customWidth="1"/>
    <col min="3062" max="3062" width="1.5703125" style="25" customWidth="1"/>
    <col min="3063" max="3064" width="2.5703125" style="25"/>
    <col min="3065" max="3065" width="2.140625" style="25" customWidth="1"/>
    <col min="3066" max="3071" width="2.5703125" style="25"/>
    <col min="3072" max="3072" width="3.42578125" style="25" customWidth="1"/>
    <col min="3073" max="3079" width="2.5703125" style="25"/>
    <col min="3080" max="3080" width="2.5703125" style="25" customWidth="1"/>
    <col min="3081" max="3090" width="2.5703125" style="25"/>
    <col min="3091" max="3091" width="3" style="25" customWidth="1"/>
    <col min="3092" max="3093" width="2.5703125" style="25"/>
    <col min="3094" max="3094" width="2.140625" style="25" customWidth="1"/>
    <col min="3095" max="3095" width="4" style="25" customWidth="1"/>
    <col min="3096" max="3097" width="2.5703125" style="25"/>
    <col min="3098" max="3098" width="2.42578125" style="25" customWidth="1"/>
    <col min="3099" max="3100" width="0.5703125" style="25" customWidth="1"/>
    <col min="3101" max="3102" width="2.5703125" style="25"/>
    <col min="3103" max="3103" width="7.42578125" style="25" customWidth="1"/>
    <col min="3104" max="3104" width="7" style="25" customWidth="1"/>
    <col min="3105" max="3115" width="2.5703125" style="25"/>
    <col min="3116" max="3116" width="0.85546875" style="25" customWidth="1"/>
    <col min="3117" max="3315" width="2.5703125" style="25"/>
    <col min="3316" max="3316" width="1.42578125" style="25" customWidth="1"/>
    <col min="3317" max="3317" width="1.140625" style="25" customWidth="1"/>
    <col min="3318" max="3318" width="1.5703125" style="25" customWidth="1"/>
    <col min="3319" max="3320" width="2.5703125" style="25"/>
    <col min="3321" max="3321" width="2.140625" style="25" customWidth="1"/>
    <col min="3322" max="3327" width="2.5703125" style="25"/>
    <col min="3328" max="3328" width="3.42578125" style="25" customWidth="1"/>
    <col min="3329" max="3335" width="2.5703125" style="25"/>
    <col min="3336" max="3336" width="2.5703125" style="25" customWidth="1"/>
    <col min="3337" max="3346" width="2.5703125" style="25"/>
    <col min="3347" max="3347" width="3" style="25" customWidth="1"/>
    <col min="3348" max="3349" width="2.5703125" style="25"/>
    <col min="3350" max="3350" width="2.140625" style="25" customWidth="1"/>
    <col min="3351" max="3351" width="4" style="25" customWidth="1"/>
    <col min="3352" max="3353" width="2.5703125" style="25"/>
    <col min="3354" max="3354" width="2.42578125" style="25" customWidth="1"/>
    <col min="3355" max="3356" width="0.5703125" style="25" customWidth="1"/>
    <col min="3357" max="3358" width="2.5703125" style="25"/>
    <col min="3359" max="3359" width="7.42578125" style="25" customWidth="1"/>
    <col min="3360" max="3360" width="7" style="25" customWidth="1"/>
    <col min="3361" max="3371" width="2.5703125" style="25"/>
    <col min="3372" max="3372" width="0.85546875" style="25" customWidth="1"/>
    <col min="3373" max="3571" width="2.5703125" style="25"/>
    <col min="3572" max="3572" width="1.42578125" style="25" customWidth="1"/>
    <col min="3573" max="3573" width="1.140625" style="25" customWidth="1"/>
    <col min="3574" max="3574" width="1.5703125" style="25" customWidth="1"/>
    <col min="3575" max="3576" width="2.5703125" style="25"/>
    <col min="3577" max="3577" width="2.140625" style="25" customWidth="1"/>
    <col min="3578" max="3583" width="2.5703125" style="25"/>
    <col min="3584" max="3584" width="3.42578125" style="25" customWidth="1"/>
    <col min="3585" max="3591" width="2.5703125" style="25"/>
    <col min="3592" max="3592" width="2.5703125" style="25" customWidth="1"/>
    <col min="3593" max="3602" width="2.5703125" style="25"/>
    <col min="3603" max="3603" width="3" style="25" customWidth="1"/>
    <col min="3604" max="3605" width="2.5703125" style="25"/>
    <col min="3606" max="3606" width="2.140625" style="25" customWidth="1"/>
    <col min="3607" max="3607" width="4" style="25" customWidth="1"/>
    <col min="3608" max="3609" width="2.5703125" style="25"/>
    <col min="3610" max="3610" width="2.42578125" style="25" customWidth="1"/>
    <col min="3611" max="3612" width="0.5703125" style="25" customWidth="1"/>
    <col min="3613" max="3614" width="2.5703125" style="25"/>
    <col min="3615" max="3615" width="7.42578125" style="25" customWidth="1"/>
    <col min="3616" max="3616" width="7" style="25" customWidth="1"/>
    <col min="3617" max="3627" width="2.5703125" style="25"/>
    <col min="3628" max="3628" width="0.85546875" style="25" customWidth="1"/>
    <col min="3629" max="3827" width="2.5703125" style="25"/>
    <col min="3828" max="3828" width="1.42578125" style="25" customWidth="1"/>
    <col min="3829" max="3829" width="1.140625" style="25" customWidth="1"/>
    <col min="3830" max="3830" width="1.5703125" style="25" customWidth="1"/>
    <col min="3831" max="3832" width="2.5703125" style="25"/>
    <col min="3833" max="3833" width="2.140625" style="25" customWidth="1"/>
    <col min="3834" max="3839" width="2.5703125" style="25"/>
    <col min="3840" max="3840" width="3.42578125" style="25" customWidth="1"/>
    <col min="3841" max="3847" width="2.5703125" style="25"/>
    <col min="3848" max="3848" width="2.5703125" style="25" customWidth="1"/>
    <col min="3849" max="3858" width="2.5703125" style="25"/>
    <col min="3859" max="3859" width="3" style="25" customWidth="1"/>
    <col min="3860" max="3861" width="2.5703125" style="25"/>
    <col min="3862" max="3862" width="2.140625" style="25" customWidth="1"/>
    <col min="3863" max="3863" width="4" style="25" customWidth="1"/>
    <col min="3864" max="3865" width="2.5703125" style="25"/>
    <col min="3866" max="3866" width="2.42578125" style="25" customWidth="1"/>
    <col min="3867" max="3868" width="0.5703125" style="25" customWidth="1"/>
    <col min="3869" max="3870" width="2.5703125" style="25"/>
    <col min="3871" max="3871" width="7.42578125" style="25" customWidth="1"/>
    <col min="3872" max="3872" width="7" style="25" customWidth="1"/>
    <col min="3873" max="3883" width="2.5703125" style="25"/>
    <col min="3884" max="3884" width="0.85546875" style="25" customWidth="1"/>
    <col min="3885" max="4083" width="2.5703125" style="25"/>
    <col min="4084" max="4084" width="1.42578125" style="25" customWidth="1"/>
    <col min="4085" max="4085" width="1.140625" style="25" customWidth="1"/>
    <col min="4086" max="4086" width="1.5703125" style="25" customWidth="1"/>
    <col min="4087" max="4088" width="2.5703125" style="25"/>
    <col min="4089" max="4089" width="2.140625" style="25" customWidth="1"/>
    <col min="4090" max="4095" width="2.5703125" style="25"/>
    <col min="4096" max="4096" width="3.42578125" style="25" customWidth="1"/>
    <col min="4097" max="4103" width="2.5703125" style="25"/>
    <col min="4104" max="4104" width="2.5703125" style="25" customWidth="1"/>
    <col min="4105" max="4114" width="2.5703125" style="25"/>
    <col min="4115" max="4115" width="3" style="25" customWidth="1"/>
    <col min="4116" max="4117" width="2.5703125" style="25"/>
    <col min="4118" max="4118" width="2.140625" style="25" customWidth="1"/>
    <col min="4119" max="4119" width="4" style="25" customWidth="1"/>
    <col min="4120" max="4121" width="2.5703125" style="25"/>
    <col min="4122" max="4122" width="2.42578125" style="25" customWidth="1"/>
    <col min="4123" max="4124" width="0.5703125" style="25" customWidth="1"/>
    <col min="4125" max="4126" width="2.5703125" style="25"/>
    <col min="4127" max="4127" width="7.42578125" style="25" customWidth="1"/>
    <col min="4128" max="4128" width="7" style="25" customWidth="1"/>
    <col min="4129" max="4139" width="2.5703125" style="25"/>
    <col min="4140" max="4140" width="0.85546875" style="25" customWidth="1"/>
    <col min="4141" max="4339" width="2.5703125" style="25"/>
    <col min="4340" max="4340" width="1.42578125" style="25" customWidth="1"/>
    <col min="4341" max="4341" width="1.140625" style="25" customWidth="1"/>
    <col min="4342" max="4342" width="1.5703125" style="25" customWidth="1"/>
    <col min="4343" max="4344" width="2.5703125" style="25"/>
    <col min="4345" max="4345" width="2.140625" style="25" customWidth="1"/>
    <col min="4346" max="4351" width="2.5703125" style="25"/>
    <col min="4352" max="4352" width="3.42578125" style="25" customWidth="1"/>
    <col min="4353" max="4359" width="2.5703125" style="25"/>
    <col min="4360" max="4360" width="2.5703125" style="25" customWidth="1"/>
    <col min="4361" max="4370" width="2.5703125" style="25"/>
    <col min="4371" max="4371" width="3" style="25" customWidth="1"/>
    <col min="4372" max="4373" width="2.5703125" style="25"/>
    <col min="4374" max="4374" width="2.140625" style="25" customWidth="1"/>
    <col min="4375" max="4375" width="4" style="25" customWidth="1"/>
    <col min="4376" max="4377" width="2.5703125" style="25"/>
    <col min="4378" max="4378" width="2.42578125" style="25" customWidth="1"/>
    <col min="4379" max="4380" width="0.5703125" style="25" customWidth="1"/>
    <col min="4381" max="4382" width="2.5703125" style="25"/>
    <col min="4383" max="4383" width="7.42578125" style="25" customWidth="1"/>
    <col min="4384" max="4384" width="7" style="25" customWidth="1"/>
    <col min="4385" max="4395" width="2.5703125" style="25"/>
    <col min="4396" max="4396" width="0.85546875" style="25" customWidth="1"/>
    <col min="4397" max="4595" width="2.5703125" style="25"/>
    <col min="4596" max="4596" width="1.42578125" style="25" customWidth="1"/>
    <col min="4597" max="4597" width="1.140625" style="25" customWidth="1"/>
    <col min="4598" max="4598" width="1.5703125" style="25" customWidth="1"/>
    <col min="4599" max="4600" width="2.5703125" style="25"/>
    <col min="4601" max="4601" width="2.140625" style="25" customWidth="1"/>
    <col min="4602" max="4607" width="2.5703125" style="25"/>
    <col min="4608" max="4608" width="3.42578125" style="25" customWidth="1"/>
    <col min="4609" max="4615" width="2.5703125" style="25"/>
    <col min="4616" max="4616" width="2.5703125" style="25" customWidth="1"/>
    <col min="4617" max="4626" width="2.5703125" style="25"/>
    <col min="4627" max="4627" width="3" style="25" customWidth="1"/>
    <col min="4628" max="4629" width="2.5703125" style="25"/>
    <col min="4630" max="4630" width="2.140625" style="25" customWidth="1"/>
    <col min="4631" max="4631" width="4" style="25" customWidth="1"/>
    <col min="4632" max="4633" width="2.5703125" style="25"/>
    <col min="4634" max="4634" width="2.42578125" style="25" customWidth="1"/>
    <col min="4635" max="4636" width="0.5703125" style="25" customWidth="1"/>
    <col min="4637" max="4638" width="2.5703125" style="25"/>
    <col min="4639" max="4639" width="7.42578125" style="25" customWidth="1"/>
    <col min="4640" max="4640" width="7" style="25" customWidth="1"/>
    <col min="4641" max="4651" width="2.5703125" style="25"/>
    <col min="4652" max="4652" width="0.85546875" style="25" customWidth="1"/>
    <col min="4653" max="4851" width="2.5703125" style="25"/>
    <col min="4852" max="4852" width="1.42578125" style="25" customWidth="1"/>
    <col min="4853" max="4853" width="1.140625" style="25" customWidth="1"/>
    <col min="4854" max="4854" width="1.5703125" style="25" customWidth="1"/>
    <col min="4855" max="4856" width="2.5703125" style="25"/>
    <col min="4857" max="4857" width="2.140625" style="25" customWidth="1"/>
    <col min="4858" max="4863" width="2.5703125" style="25"/>
    <col min="4864" max="4864" width="3.42578125" style="25" customWidth="1"/>
    <col min="4865" max="4871" width="2.5703125" style="25"/>
    <col min="4872" max="4872" width="2.5703125" style="25" customWidth="1"/>
    <col min="4873" max="4882" width="2.5703125" style="25"/>
    <col min="4883" max="4883" width="3" style="25" customWidth="1"/>
    <col min="4884" max="4885" width="2.5703125" style="25"/>
    <col min="4886" max="4886" width="2.140625" style="25" customWidth="1"/>
    <col min="4887" max="4887" width="4" style="25" customWidth="1"/>
    <col min="4888" max="4889" width="2.5703125" style="25"/>
    <col min="4890" max="4890" width="2.42578125" style="25" customWidth="1"/>
    <col min="4891" max="4892" width="0.5703125" style="25" customWidth="1"/>
    <col min="4893" max="4894" width="2.5703125" style="25"/>
    <col min="4895" max="4895" width="7.42578125" style="25" customWidth="1"/>
    <col min="4896" max="4896" width="7" style="25" customWidth="1"/>
    <col min="4897" max="4907" width="2.5703125" style="25"/>
    <col min="4908" max="4908" width="0.85546875" style="25" customWidth="1"/>
    <col min="4909" max="5107" width="2.5703125" style="25"/>
    <col min="5108" max="5108" width="1.42578125" style="25" customWidth="1"/>
    <col min="5109" max="5109" width="1.140625" style="25" customWidth="1"/>
    <col min="5110" max="5110" width="1.5703125" style="25" customWidth="1"/>
    <col min="5111" max="5112" width="2.5703125" style="25"/>
    <col min="5113" max="5113" width="2.140625" style="25" customWidth="1"/>
    <col min="5114" max="5119" width="2.5703125" style="25"/>
    <col min="5120" max="5120" width="3.42578125" style="25" customWidth="1"/>
    <col min="5121" max="5127" width="2.5703125" style="25"/>
    <col min="5128" max="5128" width="2.5703125" style="25" customWidth="1"/>
    <col min="5129" max="5138" width="2.5703125" style="25"/>
    <col min="5139" max="5139" width="3" style="25" customWidth="1"/>
    <col min="5140" max="5141" width="2.5703125" style="25"/>
    <col min="5142" max="5142" width="2.140625" style="25" customWidth="1"/>
    <col min="5143" max="5143" width="4" style="25" customWidth="1"/>
    <col min="5144" max="5145" width="2.5703125" style="25"/>
    <col min="5146" max="5146" width="2.42578125" style="25" customWidth="1"/>
    <col min="5147" max="5148" width="0.5703125" style="25" customWidth="1"/>
    <col min="5149" max="5150" width="2.5703125" style="25"/>
    <col min="5151" max="5151" width="7.42578125" style="25" customWidth="1"/>
    <col min="5152" max="5152" width="7" style="25" customWidth="1"/>
    <col min="5153" max="5163" width="2.5703125" style="25"/>
    <col min="5164" max="5164" width="0.85546875" style="25" customWidth="1"/>
    <col min="5165" max="5363" width="2.5703125" style="25"/>
    <col min="5364" max="5364" width="1.42578125" style="25" customWidth="1"/>
    <col min="5365" max="5365" width="1.140625" style="25" customWidth="1"/>
    <col min="5366" max="5366" width="1.5703125" style="25" customWidth="1"/>
    <col min="5367" max="5368" width="2.5703125" style="25"/>
    <col min="5369" max="5369" width="2.140625" style="25" customWidth="1"/>
    <col min="5370" max="5375" width="2.5703125" style="25"/>
    <col min="5376" max="5376" width="3.42578125" style="25" customWidth="1"/>
    <col min="5377" max="5383" width="2.5703125" style="25"/>
    <col min="5384" max="5384" width="2.5703125" style="25" customWidth="1"/>
    <col min="5385" max="5394" width="2.5703125" style="25"/>
    <col min="5395" max="5395" width="3" style="25" customWidth="1"/>
    <col min="5396" max="5397" width="2.5703125" style="25"/>
    <col min="5398" max="5398" width="2.140625" style="25" customWidth="1"/>
    <col min="5399" max="5399" width="4" style="25" customWidth="1"/>
    <col min="5400" max="5401" width="2.5703125" style="25"/>
    <col min="5402" max="5402" width="2.42578125" style="25" customWidth="1"/>
    <col min="5403" max="5404" width="0.5703125" style="25" customWidth="1"/>
    <col min="5405" max="5406" width="2.5703125" style="25"/>
    <col min="5407" max="5407" width="7.42578125" style="25" customWidth="1"/>
    <col min="5408" max="5408" width="7" style="25" customWidth="1"/>
    <col min="5409" max="5419" width="2.5703125" style="25"/>
    <col min="5420" max="5420" width="0.85546875" style="25" customWidth="1"/>
    <col min="5421" max="5619" width="2.5703125" style="25"/>
    <col min="5620" max="5620" width="1.42578125" style="25" customWidth="1"/>
    <col min="5621" max="5621" width="1.140625" style="25" customWidth="1"/>
    <col min="5622" max="5622" width="1.5703125" style="25" customWidth="1"/>
    <col min="5623" max="5624" width="2.5703125" style="25"/>
    <col min="5625" max="5625" width="2.140625" style="25" customWidth="1"/>
    <col min="5626" max="5631" width="2.5703125" style="25"/>
    <col min="5632" max="5632" width="3.42578125" style="25" customWidth="1"/>
    <col min="5633" max="5639" width="2.5703125" style="25"/>
    <col min="5640" max="5640" width="2.5703125" style="25" customWidth="1"/>
    <col min="5641" max="5650" width="2.5703125" style="25"/>
    <col min="5651" max="5651" width="3" style="25" customWidth="1"/>
    <col min="5652" max="5653" width="2.5703125" style="25"/>
    <col min="5654" max="5654" width="2.140625" style="25" customWidth="1"/>
    <col min="5655" max="5655" width="4" style="25" customWidth="1"/>
    <col min="5656" max="5657" width="2.5703125" style="25"/>
    <col min="5658" max="5658" width="2.42578125" style="25" customWidth="1"/>
    <col min="5659" max="5660" width="0.5703125" style="25" customWidth="1"/>
    <col min="5661" max="5662" width="2.5703125" style="25"/>
    <col min="5663" max="5663" width="7.42578125" style="25" customWidth="1"/>
    <col min="5664" max="5664" width="7" style="25" customWidth="1"/>
    <col min="5665" max="5675" width="2.5703125" style="25"/>
    <col min="5676" max="5676" width="0.85546875" style="25" customWidth="1"/>
    <col min="5677" max="5875" width="2.5703125" style="25"/>
    <col min="5876" max="5876" width="1.42578125" style="25" customWidth="1"/>
    <col min="5877" max="5877" width="1.140625" style="25" customWidth="1"/>
    <col min="5878" max="5878" width="1.5703125" style="25" customWidth="1"/>
    <col min="5879" max="5880" width="2.5703125" style="25"/>
    <col min="5881" max="5881" width="2.140625" style="25" customWidth="1"/>
    <col min="5882" max="5887" width="2.5703125" style="25"/>
    <col min="5888" max="5888" width="3.42578125" style="25" customWidth="1"/>
    <col min="5889" max="5895" width="2.5703125" style="25"/>
    <col min="5896" max="5896" width="2.5703125" style="25" customWidth="1"/>
    <col min="5897" max="5906" width="2.5703125" style="25"/>
    <col min="5907" max="5907" width="3" style="25" customWidth="1"/>
    <col min="5908" max="5909" width="2.5703125" style="25"/>
    <col min="5910" max="5910" width="2.140625" style="25" customWidth="1"/>
    <col min="5911" max="5911" width="4" style="25" customWidth="1"/>
    <col min="5912" max="5913" width="2.5703125" style="25"/>
    <col min="5914" max="5914" width="2.42578125" style="25" customWidth="1"/>
    <col min="5915" max="5916" width="0.5703125" style="25" customWidth="1"/>
    <col min="5917" max="5918" width="2.5703125" style="25"/>
    <col min="5919" max="5919" width="7.42578125" style="25" customWidth="1"/>
    <col min="5920" max="5920" width="7" style="25" customWidth="1"/>
    <col min="5921" max="5931" width="2.5703125" style="25"/>
    <col min="5932" max="5932" width="0.85546875" style="25" customWidth="1"/>
    <col min="5933" max="6131" width="2.5703125" style="25"/>
    <col min="6132" max="6132" width="1.42578125" style="25" customWidth="1"/>
    <col min="6133" max="6133" width="1.140625" style="25" customWidth="1"/>
    <col min="6134" max="6134" width="1.5703125" style="25" customWidth="1"/>
    <col min="6135" max="6136" width="2.5703125" style="25"/>
    <col min="6137" max="6137" width="2.140625" style="25" customWidth="1"/>
    <col min="6138" max="6143" width="2.5703125" style="25"/>
    <col min="6144" max="6144" width="3.42578125" style="25" customWidth="1"/>
    <col min="6145" max="6151" width="2.5703125" style="25"/>
    <col min="6152" max="6152" width="2.5703125" style="25" customWidth="1"/>
    <col min="6153" max="6162" width="2.5703125" style="25"/>
    <col min="6163" max="6163" width="3" style="25" customWidth="1"/>
    <col min="6164" max="6165" width="2.5703125" style="25"/>
    <col min="6166" max="6166" width="2.140625" style="25" customWidth="1"/>
    <col min="6167" max="6167" width="4" style="25" customWidth="1"/>
    <col min="6168" max="6169" width="2.5703125" style="25"/>
    <col min="6170" max="6170" width="2.42578125" style="25" customWidth="1"/>
    <col min="6171" max="6172" width="0.5703125" style="25" customWidth="1"/>
    <col min="6173" max="6174" width="2.5703125" style="25"/>
    <col min="6175" max="6175" width="7.42578125" style="25" customWidth="1"/>
    <col min="6176" max="6176" width="7" style="25" customWidth="1"/>
    <col min="6177" max="6187" width="2.5703125" style="25"/>
    <col min="6188" max="6188" width="0.85546875" style="25" customWidth="1"/>
    <col min="6189" max="6387" width="2.5703125" style="25"/>
    <col min="6388" max="6388" width="1.42578125" style="25" customWidth="1"/>
    <col min="6389" max="6389" width="1.140625" style="25" customWidth="1"/>
    <col min="6390" max="6390" width="1.5703125" style="25" customWidth="1"/>
    <col min="6391" max="6392" width="2.5703125" style="25"/>
    <col min="6393" max="6393" width="2.140625" style="25" customWidth="1"/>
    <col min="6394" max="6399" width="2.5703125" style="25"/>
    <col min="6400" max="6400" width="3.42578125" style="25" customWidth="1"/>
    <col min="6401" max="6407" width="2.5703125" style="25"/>
    <col min="6408" max="6408" width="2.5703125" style="25" customWidth="1"/>
    <col min="6409" max="6418" width="2.5703125" style="25"/>
    <col min="6419" max="6419" width="3" style="25" customWidth="1"/>
    <col min="6420" max="6421" width="2.5703125" style="25"/>
    <col min="6422" max="6422" width="2.140625" style="25" customWidth="1"/>
    <col min="6423" max="6423" width="4" style="25" customWidth="1"/>
    <col min="6424" max="6425" width="2.5703125" style="25"/>
    <col min="6426" max="6426" width="2.42578125" style="25" customWidth="1"/>
    <col min="6427" max="6428" width="0.5703125" style="25" customWidth="1"/>
    <col min="6429" max="6430" width="2.5703125" style="25"/>
    <col min="6431" max="6431" width="7.42578125" style="25" customWidth="1"/>
    <col min="6432" max="6432" width="7" style="25" customWidth="1"/>
    <col min="6433" max="6443" width="2.5703125" style="25"/>
    <col min="6444" max="6444" width="0.85546875" style="25" customWidth="1"/>
    <col min="6445" max="6643" width="2.5703125" style="25"/>
    <col min="6644" max="6644" width="1.42578125" style="25" customWidth="1"/>
    <col min="6645" max="6645" width="1.140625" style="25" customWidth="1"/>
    <col min="6646" max="6646" width="1.5703125" style="25" customWidth="1"/>
    <col min="6647" max="6648" width="2.5703125" style="25"/>
    <col min="6649" max="6649" width="2.140625" style="25" customWidth="1"/>
    <col min="6650" max="6655" width="2.5703125" style="25"/>
    <col min="6656" max="6656" width="3.42578125" style="25" customWidth="1"/>
    <col min="6657" max="6663" width="2.5703125" style="25"/>
    <col min="6664" max="6664" width="2.5703125" style="25" customWidth="1"/>
    <col min="6665" max="6674" width="2.5703125" style="25"/>
    <col min="6675" max="6675" width="3" style="25" customWidth="1"/>
    <col min="6676" max="6677" width="2.5703125" style="25"/>
    <col min="6678" max="6678" width="2.140625" style="25" customWidth="1"/>
    <col min="6679" max="6679" width="4" style="25" customWidth="1"/>
    <col min="6680" max="6681" width="2.5703125" style="25"/>
    <col min="6682" max="6682" width="2.42578125" style="25" customWidth="1"/>
    <col min="6683" max="6684" width="0.5703125" style="25" customWidth="1"/>
    <col min="6685" max="6686" width="2.5703125" style="25"/>
    <col min="6687" max="6687" width="7.42578125" style="25" customWidth="1"/>
    <col min="6688" max="6688" width="7" style="25" customWidth="1"/>
    <col min="6689" max="6699" width="2.5703125" style="25"/>
    <col min="6700" max="6700" width="0.85546875" style="25" customWidth="1"/>
    <col min="6701" max="6899" width="2.5703125" style="25"/>
    <col min="6900" max="6900" width="1.42578125" style="25" customWidth="1"/>
    <col min="6901" max="6901" width="1.140625" style="25" customWidth="1"/>
    <col min="6902" max="6902" width="1.5703125" style="25" customWidth="1"/>
    <col min="6903" max="6904" width="2.5703125" style="25"/>
    <col min="6905" max="6905" width="2.140625" style="25" customWidth="1"/>
    <col min="6906" max="6911" width="2.5703125" style="25"/>
    <col min="6912" max="6912" width="3.42578125" style="25" customWidth="1"/>
    <col min="6913" max="6919" width="2.5703125" style="25"/>
    <col min="6920" max="6920" width="2.5703125" style="25" customWidth="1"/>
    <col min="6921" max="6930" width="2.5703125" style="25"/>
    <col min="6931" max="6931" width="3" style="25" customWidth="1"/>
    <col min="6932" max="6933" width="2.5703125" style="25"/>
    <col min="6934" max="6934" width="2.140625" style="25" customWidth="1"/>
    <col min="6935" max="6935" width="4" style="25" customWidth="1"/>
    <col min="6936" max="6937" width="2.5703125" style="25"/>
    <col min="6938" max="6938" width="2.42578125" style="25" customWidth="1"/>
    <col min="6939" max="6940" width="0.5703125" style="25" customWidth="1"/>
    <col min="6941" max="6942" width="2.5703125" style="25"/>
    <col min="6943" max="6943" width="7.42578125" style="25" customWidth="1"/>
    <col min="6944" max="6944" width="7" style="25" customWidth="1"/>
    <col min="6945" max="6955" width="2.5703125" style="25"/>
    <col min="6956" max="6956" width="0.85546875" style="25" customWidth="1"/>
    <col min="6957" max="7155" width="2.5703125" style="25"/>
    <col min="7156" max="7156" width="1.42578125" style="25" customWidth="1"/>
    <col min="7157" max="7157" width="1.140625" style="25" customWidth="1"/>
    <col min="7158" max="7158" width="1.5703125" style="25" customWidth="1"/>
    <col min="7159" max="7160" width="2.5703125" style="25"/>
    <col min="7161" max="7161" width="2.140625" style="25" customWidth="1"/>
    <col min="7162" max="7167" width="2.5703125" style="25"/>
    <col min="7168" max="7168" width="3.42578125" style="25" customWidth="1"/>
    <col min="7169" max="7175" width="2.5703125" style="25"/>
    <col min="7176" max="7176" width="2.5703125" style="25" customWidth="1"/>
    <col min="7177" max="7186" width="2.5703125" style="25"/>
    <col min="7187" max="7187" width="3" style="25" customWidth="1"/>
    <col min="7188" max="7189" width="2.5703125" style="25"/>
    <col min="7190" max="7190" width="2.140625" style="25" customWidth="1"/>
    <col min="7191" max="7191" width="4" style="25" customWidth="1"/>
    <col min="7192" max="7193" width="2.5703125" style="25"/>
    <col min="7194" max="7194" width="2.42578125" style="25" customWidth="1"/>
    <col min="7195" max="7196" width="0.5703125" style="25" customWidth="1"/>
    <col min="7197" max="7198" width="2.5703125" style="25"/>
    <col min="7199" max="7199" width="7.42578125" style="25" customWidth="1"/>
    <col min="7200" max="7200" width="7" style="25" customWidth="1"/>
    <col min="7201" max="7211" width="2.5703125" style="25"/>
    <col min="7212" max="7212" width="0.85546875" style="25" customWidth="1"/>
    <col min="7213" max="7411" width="2.5703125" style="25"/>
    <col min="7412" max="7412" width="1.42578125" style="25" customWidth="1"/>
    <col min="7413" max="7413" width="1.140625" style="25" customWidth="1"/>
    <col min="7414" max="7414" width="1.5703125" style="25" customWidth="1"/>
    <col min="7415" max="7416" width="2.5703125" style="25"/>
    <col min="7417" max="7417" width="2.140625" style="25" customWidth="1"/>
    <col min="7418" max="7423" width="2.5703125" style="25"/>
    <col min="7424" max="7424" width="3.42578125" style="25" customWidth="1"/>
    <col min="7425" max="7431" width="2.5703125" style="25"/>
    <col min="7432" max="7432" width="2.5703125" style="25" customWidth="1"/>
    <col min="7433" max="7442" width="2.5703125" style="25"/>
    <col min="7443" max="7443" width="3" style="25" customWidth="1"/>
    <col min="7444" max="7445" width="2.5703125" style="25"/>
    <col min="7446" max="7446" width="2.140625" style="25" customWidth="1"/>
    <col min="7447" max="7447" width="4" style="25" customWidth="1"/>
    <col min="7448" max="7449" width="2.5703125" style="25"/>
    <col min="7450" max="7450" width="2.42578125" style="25" customWidth="1"/>
    <col min="7451" max="7452" width="0.5703125" style="25" customWidth="1"/>
    <col min="7453" max="7454" width="2.5703125" style="25"/>
    <col min="7455" max="7455" width="7.42578125" style="25" customWidth="1"/>
    <col min="7456" max="7456" width="7" style="25" customWidth="1"/>
    <col min="7457" max="7467" width="2.5703125" style="25"/>
    <col min="7468" max="7468" width="0.85546875" style="25" customWidth="1"/>
    <col min="7469" max="7667" width="2.5703125" style="25"/>
    <col min="7668" max="7668" width="1.42578125" style="25" customWidth="1"/>
    <col min="7669" max="7669" width="1.140625" style="25" customWidth="1"/>
    <col min="7670" max="7670" width="1.5703125" style="25" customWidth="1"/>
    <col min="7671" max="7672" width="2.5703125" style="25"/>
    <col min="7673" max="7673" width="2.140625" style="25" customWidth="1"/>
    <col min="7674" max="7679" width="2.5703125" style="25"/>
    <col min="7680" max="7680" width="3.42578125" style="25" customWidth="1"/>
    <col min="7681" max="7687" width="2.5703125" style="25"/>
    <col min="7688" max="7688" width="2.5703125" style="25" customWidth="1"/>
    <col min="7689" max="7698" width="2.5703125" style="25"/>
    <col min="7699" max="7699" width="3" style="25" customWidth="1"/>
    <col min="7700" max="7701" width="2.5703125" style="25"/>
    <col min="7702" max="7702" width="2.140625" style="25" customWidth="1"/>
    <col min="7703" max="7703" width="4" style="25" customWidth="1"/>
    <col min="7704" max="7705" width="2.5703125" style="25"/>
    <col min="7706" max="7706" width="2.42578125" style="25" customWidth="1"/>
    <col min="7707" max="7708" width="0.5703125" style="25" customWidth="1"/>
    <col min="7709" max="7710" width="2.5703125" style="25"/>
    <col min="7711" max="7711" width="7.42578125" style="25" customWidth="1"/>
    <col min="7712" max="7712" width="7" style="25" customWidth="1"/>
    <col min="7713" max="7723" width="2.5703125" style="25"/>
    <col min="7724" max="7724" width="0.85546875" style="25" customWidth="1"/>
    <col min="7725" max="7923" width="2.5703125" style="25"/>
    <col min="7924" max="7924" width="1.42578125" style="25" customWidth="1"/>
    <col min="7925" max="7925" width="1.140625" style="25" customWidth="1"/>
    <col min="7926" max="7926" width="1.5703125" style="25" customWidth="1"/>
    <col min="7927" max="7928" width="2.5703125" style="25"/>
    <col min="7929" max="7929" width="2.140625" style="25" customWidth="1"/>
    <col min="7930" max="7935" width="2.5703125" style="25"/>
    <col min="7936" max="7936" width="3.42578125" style="25" customWidth="1"/>
    <col min="7937" max="7943" width="2.5703125" style="25"/>
    <col min="7944" max="7944" width="2.5703125" style="25" customWidth="1"/>
    <col min="7945" max="7954" width="2.5703125" style="25"/>
    <col min="7955" max="7955" width="3" style="25" customWidth="1"/>
    <col min="7956" max="7957" width="2.5703125" style="25"/>
    <col min="7958" max="7958" width="2.140625" style="25" customWidth="1"/>
    <col min="7959" max="7959" width="4" style="25" customWidth="1"/>
    <col min="7960" max="7961" width="2.5703125" style="25"/>
    <col min="7962" max="7962" width="2.42578125" style="25" customWidth="1"/>
    <col min="7963" max="7964" width="0.5703125" style="25" customWidth="1"/>
    <col min="7965" max="7966" width="2.5703125" style="25"/>
    <col min="7967" max="7967" width="7.42578125" style="25" customWidth="1"/>
    <col min="7968" max="7968" width="7" style="25" customWidth="1"/>
    <col min="7969" max="7979" width="2.5703125" style="25"/>
    <col min="7980" max="7980" width="0.85546875" style="25" customWidth="1"/>
    <col min="7981" max="8179" width="2.5703125" style="25"/>
    <col min="8180" max="8180" width="1.42578125" style="25" customWidth="1"/>
    <col min="8181" max="8181" width="1.140625" style="25" customWidth="1"/>
    <col min="8182" max="8182" width="1.5703125" style="25" customWidth="1"/>
    <col min="8183" max="8184" width="2.5703125" style="25"/>
    <col min="8185" max="8185" width="2.140625" style="25" customWidth="1"/>
    <col min="8186" max="8191" width="2.5703125" style="25"/>
    <col min="8192" max="8192" width="3.42578125" style="25" customWidth="1"/>
    <col min="8193" max="8199" width="2.5703125" style="25"/>
    <col min="8200" max="8200" width="2.5703125" style="25" customWidth="1"/>
    <col min="8201" max="8210" width="2.5703125" style="25"/>
    <col min="8211" max="8211" width="3" style="25" customWidth="1"/>
    <col min="8212" max="8213" width="2.5703125" style="25"/>
    <col min="8214" max="8214" width="2.140625" style="25" customWidth="1"/>
    <col min="8215" max="8215" width="4" style="25" customWidth="1"/>
    <col min="8216" max="8217" width="2.5703125" style="25"/>
    <col min="8218" max="8218" width="2.42578125" style="25" customWidth="1"/>
    <col min="8219" max="8220" width="0.5703125" style="25" customWidth="1"/>
    <col min="8221" max="8222" width="2.5703125" style="25"/>
    <col min="8223" max="8223" width="7.42578125" style="25" customWidth="1"/>
    <col min="8224" max="8224" width="7" style="25" customWidth="1"/>
    <col min="8225" max="8235" width="2.5703125" style="25"/>
    <col min="8236" max="8236" width="0.85546875" style="25" customWidth="1"/>
    <col min="8237" max="8435" width="2.5703125" style="25"/>
    <col min="8436" max="8436" width="1.42578125" style="25" customWidth="1"/>
    <col min="8437" max="8437" width="1.140625" style="25" customWidth="1"/>
    <col min="8438" max="8438" width="1.5703125" style="25" customWidth="1"/>
    <col min="8439" max="8440" width="2.5703125" style="25"/>
    <col min="8441" max="8441" width="2.140625" style="25" customWidth="1"/>
    <col min="8442" max="8447" width="2.5703125" style="25"/>
    <col min="8448" max="8448" width="3.42578125" style="25" customWidth="1"/>
    <col min="8449" max="8455" width="2.5703125" style="25"/>
    <col min="8456" max="8456" width="2.5703125" style="25" customWidth="1"/>
    <col min="8457" max="8466" width="2.5703125" style="25"/>
    <col min="8467" max="8467" width="3" style="25" customWidth="1"/>
    <col min="8468" max="8469" width="2.5703125" style="25"/>
    <col min="8470" max="8470" width="2.140625" style="25" customWidth="1"/>
    <col min="8471" max="8471" width="4" style="25" customWidth="1"/>
    <col min="8472" max="8473" width="2.5703125" style="25"/>
    <col min="8474" max="8474" width="2.42578125" style="25" customWidth="1"/>
    <col min="8475" max="8476" width="0.5703125" style="25" customWidth="1"/>
    <col min="8477" max="8478" width="2.5703125" style="25"/>
    <col min="8479" max="8479" width="7.42578125" style="25" customWidth="1"/>
    <col min="8480" max="8480" width="7" style="25" customWidth="1"/>
    <col min="8481" max="8491" width="2.5703125" style="25"/>
    <col min="8492" max="8492" width="0.85546875" style="25" customWidth="1"/>
    <col min="8493" max="8691" width="2.5703125" style="25"/>
    <col min="8692" max="8692" width="1.42578125" style="25" customWidth="1"/>
    <col min="8693" max="8693" width="1.140625" style="25" customWidth="1"/>
    <col min="8694" max="8694" width="1.5703125" style="25" customWidth="1"/>
    <col min="8695" max="8696" width="2.5703125" style="25"/>
    <col min="8697" max="8697" width="2.140625" style="25" customWidth="1"/>
    <col min="8698" max="8703" width="2.5703125" style="25"/>
    <col min="8704" max="8704" width="3.42578125" style="25" customWidth="1"/>
    <col min="8705" max="8711" width="2.5703125" style="25"/>
    <col min="8712" max="8712" width="2.5703125" style="25" customWidth="1"/>
    <col min="8713" max="8722" width="2.5703125" style="25"/>
    <col min="8723" max="8723" width="3" style="25" customWidth="1"/>
    <col min="8724" max="8725" width="2.5703125" style="25"/>
    <col min="8726" max="8726" width="2.140625" style="25" customWidth="1"/>
    <col min="8727" max="8727" width="4" style="25" customWidth="1"/>
    <col min="8728" max="8729" width="2.5703125" style="25"/>
    <col min="8730" max="8730" width="2.42578125" style="25" customWidth="1"/>
    <col min="8731" max="8732" width="0.5703125" style="25" customWidth="1"/>
    <col min="8733" max="8734" width="2.5703125" style="25"/>
    <col min="8735" max="8735" width="7.42578125" style="25" customWidth="1"/>
    <col min="8736" max="8736" width="7" style="25" customWidth="1"/>
    <col min="8737" max="8747" width="2.5703125" style="25"/>
    <col min="8748" max="8748" width="0.85546875" style="25" customWidth="1"/>
    <col min="8749" max="8947" width="2.5703125" style="25"/>
    <col min="8948" max="8948" width="1.42578125" style="25" customWidth="1"/>
    <col min="8949" max="8949" width="1.140625" style="25" customWidth="1"/>
    <col min="8950" max="8950" width="1.5703125" style="25" customWidth="1"/>
    <col min="8951" max="8952" width="2.5703125" style="25"/>
    <col min="8953" max="8953" width="2.140625" style="25" customWidth="1"/>
    <col min="8954" max="8959" width="2.5703125" style="25"/>
    <col min="8960" max="8960" width="3.42578125" style="25" customWidth="1"/>
    <col min="8961" max="8967" width="2.5703125" style="25"/>
    <col min="8968" max="8968" width="2.5703125" style="25" customWidth="1"/>
    <col min="8969" max="8978" width="2.5703125" style="25"/>
    <col min="8979" max="8979" width="3" style="25" customWidth="1"/>
    <col min="8980" max="8981" width="2.5703125" style="25"/>
    <col min="8982" max="8982" width="2.140625" style="25" customWidth="1"/>
    <col min="8983" max="8983" width="4" style="25" customWidth="1"/>
    <col min="8984" max="8985" width="2.5703125" style="25"/>
    <col min="8986" max="8986" width="2.42578125" style="25" customWidth="1"/>
    <col min="8987" max="8988" width="0.5703125" style="25" customWidth="1"/>
    <col min="8989" max="8990" width="2.5703125" style="25"/>
    <col min="8991" max="8991" width="7.42578125" style="25" customWidth="1"/>
    <col min="8992" max="8992" width="7" style="25" customWidth="1"/>
    <col min="8993" max="9003" width="2.5703125" style="25"/>
    <col min="9004" max="9004" width="0.85546875" style="25" customWidth="1"/>
    <col min="9005" max="9203" width="2.5703125" style="25"/>
    <col min="9204" max="9204" width="1.42578125" style="25" customWidth="1"/>
    <col min="9205" max="9205" width="1.140625" style="25" customWidth="1"/>
    <col min="9206" max="9206" width="1.5703125" style="25" customWidth="1"/>
    <col min="9207" max="9208" width="2.5703125" style="25"/>
    <col min="9209" max="9209" width="2.140625" style="25" customWidth="1"/>
    <col min="9210" max="9215" width="2.5703125" style="25"/>
    <col min="9216" max="9216" width="3.42578125" style="25" customWidth="1"/>
    <col min="9217" max="9223" width="2.5703125" style="25"/>
    <col min="9224" max="9224" width="2.5703125" style="25" customWidth="1"/>
    <col min="9225" max="9234" width="2.5703125" style="25"/>
    <col min="9235" max="9235" width="3" style="25" customWidth="1"/>
    <col min="9236" max="9237" width="2.5703125" style="25"/>
    <col min="9238" max="9238" width="2.140625" style="25" customWidth="1"/>
    <col min="9239" max="9239" width="4" style="25" customWidth="1"/>
    <col min="9240" max="9241" width="2.5703125" style="25"/>
    <col min="9242" max="9242" width="2.42578125" style="25" customWidth="1"/>
    <col min="9243" max="9244" width="0.5703125" style="25" customWidth="1"/>
    <col min="9245" max="9246" width="2.5703125" style="25"/>
    <col min="9247" max="9247" width="7.42578125" style="25" customWidth="1"/>
    <col min="9248" max="9248" width="7" style="25" customWidth="1"/>
    <col min="9249" max="9259" width="2.5703125" style="25"/>
    <col min="9260" max="9260" width="0.85546875" style="25" customWidth="1"/>
    <col min="9261" max="9459" width="2.5703125" style="25"/>
    <col min="9460" max="9460" width="1.42578125" style="25" customWidth="1"/>
    <col min="9461" max="9461" width="1.140625" style="25" customWidth="1"/>
    <col min="9462" max="9462" width="1.5703125" style="25" customWidth="1"/>
    <col min="9463" max="9464" width="2.5703125" style="25"/>
    <col min="9465" max="9465" width="2.140625" style="25" customWidth="1"/>
    <col min="9466" max="9471" width="2.5703125" style="25"/>
    <col min="9472" max="9472" width="3.42578125" style="25" customWidth="1"/>
    <col min="9473" max="9479" width="2.5703125" style="25"/>
    <col min="9480" max="9480" width="2.5703125" style="25" customWidth="1"/>
    <col min="9481" max="9490" width="2.5703125" style="25"/>
    <col min="9491" max="9491" width="3" style="25" customWidth="1"/>
    <col min="9492" max="9493" width="2.5703125" style="25"/>
    <col min="9494" max="9494" width="2.140625" style="25" customWidth="1"/>
    <col min="9495" max="9495" width="4" style="25" customWidth="1"/>
    <col min="9496" max="9497" width="2.5703125" style="25"/>
    <col min="9498" max="9498" width="2.42578125" style="25" customWidth="1"/>
    <col min="9499" max="9500" width="0.5703125" style="25" customWidth="1"/>
    <col min="9501" max="9502" width="2.5703125" style="25"/>
    <col min="9503" max="9503" width="7.42578125" style="25" customWidth="1"/>
    <col min="9504" max="9504" width="7" style="25" customWidth="1"/>
    <col min="9505" max="9515" width="2.5703125" style="25"/>
    <col min="9516" max="9516" width="0.85546875" style="25" customWidth="1"/>
    <col min="9517" max="9715" width="2.5703125" style="25"/>
    <col min="9716" max="9716" width="1.42578125" style="25" customWidth="1"/>
    <col min="9717" max="9717" width="1.140625" style="25" customWidth="1"/>
    <col min="9718" max="9718" width="1.5703125" style="25" customWidth="1"/>
    <col min="9719" max="9720" width="2.5703125" style="25"/>
    <col min="9721" max="9721" width="2.140625" style="25" customWidth="1"/>
    <col min="9722" max="9727" width="2.5703125" style="25"/>
    <col min="9728" max="9728" width="3.42578125" style="25" customWidth="1"/>
    <col min="9729" max="9735" width="2.5703125" style="25"/>
    <col min="9736" max="9736" width="2.5703125" style="25" customWidth="1"/>
    <col min="9737" max="9746" width="2.5703125" style="25"/>
    <col min="9747" max="9747" width="3" style="25" customWidth="1"/>
    <col min="9748" max="9749" width="2.5703125" style="25"/>
    <col min="9750" max="9750" width="2.140625" style="25" customWidth="1"/>
    <col min="9751" max="9751" width="4" style="25" customWidth="1"/>
    <col min="9752" max="9753" width="2.5703125" style="25"/>
    <col min="9754" max="9754" width="2.42578125" style="25" customWidth="1"/>
    <col min="9755" max="9756" width="0.5703125" style="25" customWidth="1"/>
    <col min="9757" max="9758" width="2.5703125" style="25"/>
    <col min="9759" max="9759" width="7.42578125" style="25" customWidth="1"/>
    <col min="9760" max="9760" width="7" style="25" customWidth="1"/>
    <col min="9761" max="9771" width="2.5703125" style="25"/>
    <col min="9772" max="9772" width="0.85546875" style="25" customWidth="1"/>
    <col min="9773" max="9971" width="2.5703125" style="25"/>
    <col min="9972" max="9972" width="1.42578125" style="25" customWidth="1"/>
    <col min="9973" max="9973" width="1.140625" style="25" customWidth="1"/>
    <col min="9974" max="9974" width="1.5703125" style="25" customWidth="1"/>
    <col min="9975" max="9976" width="2.5703125" style="25"/>
    <col min="9977" max="9977" width="2.140625" style="25" customWidth="1"/>
    <col min="9978" max="9983" width="2.5703125" style="25"/>
    <col min="9984" max="9984" width="3.42578125" style="25" customWidth="1"/>
    <col min="9985" max="9991" width="2.5703125" style="25"/>
    <col min="9992" max="9992" width="2.5703125" style="25" customWidth="1"/>
    <col min="9993" max="10002" width="2.5703125" style="25"/>
    <col min="10003" max="10003" width="3" style="25" customWidth="1"/>
    <col min="10004" max="10005" width="2.5703125" style="25"/>
    <col min="10006" max="10006" width="2.140625" style="25" customWidth="1"/>
    <col min="10007" max="10007" width="4" style="25" customWidth="1"/>
    <col min="10008" max="10009" width="2.5703125" style="25"/>
    <col min="10010" max="10010" width="2.42578125" style="25" customWidth="1"/>
    <col min="10011" max="10012" width="0.5703125" style="25" customWidth="1"/>
    <col min="10013" max="10014" width="2.5703125" style="25"/>
    <col min="10015" max="10015" width="7.42578125" style="25" customWidth="1"/>
    <col min="10016" max="10016" width="7" style="25" customWidth="1"/>
    <col min="10017" max="10027" width="2.5703125" style="25"/>
    <col min="10028" max="10028" width="0.85546875" style="25" customWidth="1"/>
    <col min="10029" max="10227" width="2.5703125" style="25"/>
    <col min="10228" max="10228" width="1.42578125" style="25" customWidth="1"/>
    <col min="10229" max="10229" width="1.140625" style="25" customWidth="1"/>
    <col min="10230" max="10230" width="1.5703125" style="25" customWidth="1"/>
    <col min="10231" max="10232" width="2.5703125" style="25"/>
    <col min="10233" max="10233" width="2.140625" style="25" customWidth="1"/>
    <col min="10234" max="10239" width="2.5703125" style="25"/>
    <col min="10240" max="10240" width="3.42578125" style="25" customWidth="1"/>
    <col min="10241" max="10247" width="2.5703125" style="25"/>
    <col min="10248" max="10248" width="2.5703125" style="25" customWidth="1"/>
    <col min="10249" max="10258" width="2.5703125" style="25"/>
    <col min="10259" max="10259" width="3" style="25" customWidth="1"/>
    <col min="10260" max="10261" width="2.5703125" style="25"/>
    <col min="10262" max="10262" width="2.140625" style="25" customWidth="1"/>
    <col min="10263" max="10263" width="4" style="25" customWidth="1"/>
    <col min="10264" max="10265" width="2.5703125" style="25"/>
    <col min="10266" max="10266" width="2.42578125" style="25" customWidth="1"/>
    <col min="10267" max="10268" width="0.5703125" style="25" customWidth="1"/>
    <col min="10269" max="10270" width="2.5703125" style="25"/>
    <col min="10271" max="10271" width="7.42578125" style="25" customWidth="1"/>
    <col min="10272" max="10272" width="7" style="25" customWidth="1"/>
    <col min="10273" max="10283" width="2.5703125" style="25"/>
    <col min="10284" max="10284" width="0.85546875" style="25" customWidth="1"/>
    <col min="10285" max="10483" width="2.5703125" style="25"/>
    <col min="10484" max="10484" width="1.42578125" style="25" customWidth="1"/>
    <col min="10485" max="10485" width="1.140625" style="25" customWidth="1"/>
    <col min="10486" max="10486" width="1.5703125" style="25" customWidth="1"/>
    <col min="10487" max="10488" width="2.5703125" style="25"/>
    <col min="10489" max="10489" width="2.140625" style="25" customWidth="1"/>
    <col min="10490" max="10495" width="2.5703125" style="25"/>
    <col min="10496" max="10496" width="3.42578125" style="25" customWidth="1"/>
    <col min="10497" max="10503" width="2.5703125" style="25"/>
    <col min="10504" max="10504" width="2.5703125" style="25" customWidth="1"/>
    <col min="10505" max="10514" width="2.5703125" style="25"/>
    <col min="10515" max="10515" width="3" style="25" customWidth="1"/>
    <col min="10516" max="10517" width="2.5703125" style="25"/>
    <col min="10518" max="10518" width="2.140625" style="25" customWidth="1"/>
    <col min="10519" max="10519" width="4" style="25" customWidth="1"/>
    <col min="10520" max="10521" width="2.5703125" style="25"/>
    <col min="10522" max="10522" width="2.42578125" style="25" customWidth="1"/>
    <col min="10523" max="10524" width="0.5703125" style="25" customWidth="1"/>
    <col min="10525" max="10526" width="2.5703125" style="25"/>
    <col min="10527" max="10527" width="7.42578125" style="25" customWidth="1"/>
    <col min="10528" max="10528" width="7" style="25" customWidth="1"/>
    <col min="10529" max="10539" width="2.5703125" style="25"/>
    <col min="10540" max="10540" width="0.85546875" style="25" customWidth="1"/>
    <col min="10541" max="10739" width="2.5703125" style="25"/>
    <col min="10740" max="10740" width="1.42578125" style="25" customWidth="1"/>
    <col min="10741" max="10741" width="1.140625" style="25" customWidth="1"/>
    <col min="10742" max="10742" width="1.5703125" style="25" customWidth="1"/>
    <col min="10743" max="10744" width="2.5703125" style="25"/>
    <col min="10745" max="10745" width="2.140625" style="25" customWidth="1"/>
    <col min="10746" max="10751" width="2.5703125" style="25"/>
    <col min="10752" max="10752" width="3.42578125" style="25" customWidth="1"/>
    <col min="10753" max="10759" width="2.5703125" style="25"/>
    <col min="10760" max="10760" width="2.5703125" style="25" customWidth="1"/>
    <col min="10761" max="10770" width="2.5703125" style="25"/>
    <col min="10771" max="10771" width="3" style="25" customWidth="1"/>
    <col min="10772" max="10773" width="2.5703125" style="25"/>
    <col min="10774" max="10774" width="2.140625" style="25" customWidth="1"/>
    <col min="10775" max="10775" width="4" style="25" customWidth="1"/>
    <col min="10776" max="10777" width="2.5703125" style="25"/>
    <col min="10778" max="10778" width="2.42578125" style="25" customWidth="1"/>
    <col min="10779" max="10780" width="0.5703125" style="25" customWidth="1"/>
    <col min="10781" max="10782" width="2.5703125" style="25"/>
    <col min="10783" max="10783" width="7.42578125" style="25" customWidth="1"/>
    <col min="10784" max="10784" width="7" style="25" customWidth="1"/>
    <col min="10785" max="10795" width="2.5703125" style="25"/>
    <col min="10796" max="10796" width="0.85546875" style="25" customWidth="1"/>
    <col min="10797" max="10995" width="2.5703125" style="25"/>
    <col min="10996" max="10996" width="1.42578125" style="25" customWidth="1"/>
    <col min="10997" max="10997" width="1.140625" style="25" customWidth="1"/>
    <col min="10998" max="10998" width="1.5703125" style="25" customWidth="1"/>
    <col min="10999" max="11000" width="2.5703125" style="25"/>
    <col min="11001" max="11001" width="2.140625" style="25" customWidth="1"/>
    <col min="11002" max="11007" width="2.5703125" style="25"/>
    <col min="11008" max="11008" width="3.42578125" style="25" customWidth="1"/>
    <col min="11009" max="11015" width="2.5703125" style="25"/>
    <col min="11016" max="11016" width="2.5703125" style="25" customWidth="1"/>
    <col min="11017" max="11026" width="2.5703125" style="25"/>
    <col min="11027" max="11027" width="3" style="25" customWidth="1"/>
    <col min="11028" max="11029" width="2.5703125" style="25"/>
    <col min="11030" max="11030" width="2.140625" style="25" customWidth="1"/>
    <col min="11031" max="11031" width="4" style="25" customWidth="1"/>
    <col min="11032" max="11033" width="2.5703125" style="25"/>
    <col min="11034" max="11034" width="2.42578125" style="25" customWidth="1"/>
    <col min="11035" max="11036" width="0.5703125" style="25" customWidth="1"/>
    <col min="11037" max="11038" width="2.5703125" style="25"/>
    <col min="11039" max="11039" width="7.42578125" style="25" customWidth="1"/>
    <col min="11040" max="11040" width="7" style="25" customWidth="1"/>
    <col min="11041" max="11051" width="2.5703125" style="25"/>
    <col min="11052" max="11052" width="0.85546875" style="25" customWidth="1"/>
    <col min="11053" max="11251" width="2.5703125" style="25"/>
    <col min="11252" max="11252" width="1.42578125" style="25" customWidth="1"/>
    <col min="11253" max="11253" width="1.140625" style="25" customWidth="1"/>
    <col min="11254" max="11254" width="1.5703125" style="25" customWidth="1"/>
    <col min="11255" max="11256" width="2.5703125" style="25"/>
    <col min="11257" max="11257" width="2.140625" style="25" customWidth="1"/>
    <col min="11258" max="11263" width="2.5703125" style="25"/>
    <col min="11264" max="11264" width="3.42578125" style="25" customWidth="1"/>
    <col min="11265" max="11271" width="2.5703125" style="25"/>
    <col min="11272" max="11272" width="2.5703125" style="25" customWidth="1"/>
    <col min="11273" max="11282" width="2.5703125" style="25"/>
    <col min="11283" max="11283" width="3" style="25" customWidth="1"/>
    <col min="11284" max="11285" width="2.5703125" style="25"/>
    <col min="11286" max="11286" width="2.140625" style="25" customWidth="1"/>
    <col min="11287" max="11287" width="4" style="25" customWidth="1"/>
    <col min="11288" max="11289" width="2.5703125" style="25"/>
    <col min="11290" max="11290" width="2.42578125" style="25" customWidth="1"/>
    <col min="11291" max="11292" width="0.5703125" style="25" customWidth="1"/>
    <col min="11293" max="11294" width="2.5703125" style="25"/>
    <col min="11295" max="11295" width="7.42578125" style="25" customWidth="1"/>
    <col min="11296" max="11296" width="7" style="25" customWidth="1"/>
    <col min="11297" max="11307" width="2.5703125" style="25"/>
    <col min="11308" max="11308" width="0.85546875" style="25" customWidth="1"/>
    <col min="11309" max="11507" width="2.5703125" style="25"/>
    <col min="11508" max="11508" width="1.42578125" style="25" customWidth="1"/>
    <col min="11509" max="11509" width="1.140625" style="25" customWidth="1"/>
    <col min="11510" max="11510" width="1.5703125" style="25" customWidth="1"/>
    <col min="11511" max="11512" width="2.5703125" style="25"/>
    <col min="11513" max="11513" width="2.140625" style="25" customWidth="1"/>
    <col min="11514" max="11519" width="2.5703125" style="25"/>
    <col min="11520" max="11520" width="3.42578125" style="25" customWidth="1"/>
    <col min="11521" max="11527" width="2.5703125" style="25"/>
    <col min="11528" max="11528" width="2.5703125" style="25" customWidth="1"/>
    <col min="11529" max="11538" width="2.5703125" style="25"/>
    <col min="11539" max="11539" width="3" style="25" customWidth="1"/>
    <col min="11540" max="11541" width="2.5703125" style="25"/>
    <col min="11542" max="11542" width="2.140625" style="25" customWidth="1"/>
    <col min="11543" max="11543" width="4" style="25" customWidth="1"/>
    <col min="11544" max="11545" width="2.5703125" style="25"/>
    <col min="11546" max="11546" width="2.42578125" style="25" customWidth="1"/>
    <col min="11547" max="11548" width="0.5703125" style="25" customWidth="1"/>
    <col min="11549" max="11550" width="2.5703125" style="25"/>
    <col min="11551" max="11551" width="7.42578125" style="25" customWidth="1"/>
    <col min="11552" max="11552" width="7" style="25" customWidth="1"/>
    <col min="11553" max="11563" width="2.5703125" style="25"/>
    <col min="11564" max="11564" width="0.85546875" style="25" customWidth="1"/>
    <col min="11565" max="11763" width="2.5703125" style="25"/>
    <col min="11764" max="11764" width="1.42578125" style="25" customWidth="1"/>
    <col min="11765" max="11765" width="1.140625" style="25" customWidth="1"/>
    <col min="11766" max="11766" width="1.5703125" style="25" customWidth="1"/>
    <col min="11767" max="11768" width="2.5703125" style="25"/>
    <col min="11769" max="11769" width="2.140625" style="25" customWidth="1"/>
    <col min="11770" max="11775" width="2.5703125" style="25"/>
    <col min="11776" max="11776" width="3.42578125" style="25" customWidth="1"/>
    <col min="11777" max="11783" width="2.5703125" style="25"/>
    <col min="11784" max="11784" width="2.5703125" style="25" customWidth="1"/>
    <col min="11785" max="11794" width="2.5703125" style="25"/>
    <col min="11795" max="11795" width="3" style="25" customWidth="1"/>
    <col min="11796" max="11797" width="2.5703125" style="25"/>
    <col min="11798" max="11798" width="2.140625" style="25" customWidth="1"/>
    <col min="11799" max="11799" width="4" style="25" customWidth="1"/>
    <col min="11800" max="11801" width="2.5703125" style="25"/>
    <col min="11802" max="11802" width="2.42578125" style="25" customWidth="1"/>
    <col min="11803" max="11804" width="0.5703125" style="25" customWidth="1"/>
    <col min="11805" max="11806" width="2.5703125" style="25"/>
    <col min="11807" max="11807" width="7.42578125" style="25" customWidth="1"/>
    <col min="11808" max="11808" width="7" style="25" customWidth="1"/>
    <col min="11809" max="11819" width="2.5703125" style="25"/>
    <col min="11820" max="11820" width="0.85546875" style="25" customWidth="1"/>
    <col min="11821" max="12019" width="2.5703125" style="25"/>
    <col min="12020" max="12020" width="1.42578125" style="25" customWidth="1"/>
    <col min="12021" max="12021" width="1.140625" style="25" customWidth="1"/>
    <col min="12022" max="12022" width="1.5703125" style="25" customWidth="1"/>
    <col min="12023" max="12024" width="2.5703125" style="25"/>
    <col min="12025" max="12025" width="2.140625" style="25" customWidth="1"/>
    <col min="12026" max="12031" width="2.5703125" style="25"/>
    <col min="12032" max="12032" width="3.42578125" style="25" customWidth="1"/>
    <col min="12033" max="12039" width="2.5703125" style="25"/>
    <col min="12040" max="12040" width="2.5703125" style="25" customWidth="1"/>
    <col min="12041" max="12050" width="2.5703125" style="25"/>
    <col min="12051" max="12051" width="3" style="25" customWidth="1"/>
    <col min="12052" max="12053" width="2.5703125" style="25"/>
    <col min="12054" max="12054" width="2.140625" style="25" customWidth="1"/>
    <col min="12055" max="12055" width="4" style="25" customWidth="1"/>
    <col min="12056" max="12057" width="2.5703125" style="25"/>
    <col min="12058" max="12058" width="2.42578125" style="25" customWidth="1"/>
    <col min="12059" max="12060" width="0.5703125" style="25" customWidth="1"/>
    <col min="12061" max="12062" width="2.5703125" style="25"/>
    <col min="12063" max="12063" width="7.42578125" style="25" customWidth="1"/>
    <col min="12064" max="12064" width="7" style="25" customWidth="1"/>
    <col min="12065" max="12075" width="2.5703125" style="25"/>
    <col min="12076" max="12076" width="0.85546875" style="25" customWidth="1"/>
    <col min="12077" max="12275" width="2.5703125" style="25"/>
    <col min="12276" max="12276" width="1.42578125" style="25" customWidth="1"/>
    <col min="12277" max="12277" width="1.140625" style="25" customWidth="1"/>
    <col min="12278" max="12278" width="1.5703125" style="25" customWidth="1"/>
    <col min="12279" max="12280" width="2.5703125" style="25"/>
    <col min="12281" max="12281" width="2.140625" style="25" customWidth="1"/>
    <col min="12282" max="12287" width="2.5703125" style="25"/>
    <col min="12288" max="12288" width="3.42578125" style="25" customWidth="1"/>
    <col min="12289" max="12295" width="2.5703125" style="25"/>
    <col min="12296" max="12296" width="2.5703125" style="25" customWidth="1"/>
    <col min="12297" max="12306" width="2.5703125" style="25"/>
    <col min="12307" max="12307" width="3" style="25" customWidth="1"/>
    <col min="12308" max="12309" width="2.5703125" style="25"/>
    <col min="12310" max="12310" width="2.140625" style="25" customWidth="1"/>
    <col min="12311" max="12311" width="4" style="25" customWidth="1"/>
    <col min="12312" max="12313" width="2.5703125" style="25"/>
    <col min="12314" max="12314" width="2.42578125" style="25" customWidth="1"/>
    <col min="12315" max="12316" width="0.5703125" style="25" customWidth="1"/>
    <col min="12317" max="12318" width="2.5703125" style="25"/>
    <col min="12319" max="12319" width="7.42578125" style="25" customWidth="1"/>
    <col min="12320" max="12320" width="7" style="25" customWidth="1"/>
    <col min="12321" max="12331" width="2.5703125" style="25"/>
    <col min="12332" max="12332" width="0.85546875" style="25" customWidth="1"/>
    <col min="12333" max="12531" width="2.5703125" style="25"/>
    <col min="12532" max="12532" width="1.42578125" style="25" customWidth="1"/>
    <col min="12533" max="12533" width="1.140625" style="25" customWidth="1"/>
    <col min="12534" max="12534" width="1.5703125" style="25" customWidth="1"/>
    <col min="12535" max="12536" width="2.5703125" style="25"/>
    <col min="12537" max="12537" width="2.140625" style="25" customWidth="1"/>
    <col min="12538" max="12543" width="2.5703125" style="25"/>
    <col min="12544" max="12544" width="3.42578125" style="25" customWidth="1"/>
    <col min="12545" max="12551" width="2.5703125" style="25"/>
    <col min="12552" max="12552" width="2.5703125" style="25" customWidth="1"/>
    <col min="12553" max="12562" width="2.5703125" style="25"/>
    <col min="12563" max="12563" width="3" style="25" customWidth="1"/>
    <col min="12564" max="12565" width="2.5703125" style="25"/>
    <col min="12566" max="12566" width="2.140625" style="25" customWidth="1"/>
    <col min="12567" max="12567" width="4" style="25" customWidth="1"/>
    <col min="12568" max="12569" width="2.5703125" style="25"/>
    <col min="12570" max="12570" width="2.42578125" style="25" customWidth="1"/>
    <col min="12571" max="12572" width="0.5703125" style="25" customWidth="1"/>
    <col min="12573" max="12574" width="2.5703125" style="25"/>
    <col min="12575" max="12575" width="7.42578125" style="25" customWidth="1"/>
    <col min="12576" max="12576" width="7" style="25" customWidth="1"/>
    <col min="12577" max="12587" width="2.5703125" style="25"/>
    <col min="12588" max="12588" width="0.85546875" style="25" customWidth="1"/>
    <col min="12589" max="12787" width="2.5703125" style="25"/>
    <col min="12788" max="12788" width="1.42578125" style="25" customWidth="1"/>
    <col min="12789" max="12789" width="1.140625" style="25" customWidth="1"/>
    <col min="12790" max="12790" width="1.5703125" style="25" customWidth="1"/>
    <col min="12791" max="12792" width="2.5703125" style="25"/>
    <col min="12793" max="12793" width="2.140625" style="25" customWidth="1"/>
    <col min="12794" max="12799" width="2.5703125" style="25"/>
    <col min="12800" max="12800" width="3.42578125" style="25" customWidth="1"/>
    <col min="12801" max="12807" width="2.5703125" style="25"/>
    <col min="12808" max="12808" width="2.5703125" style="25" customWidth="1"/>
    <col min="12809" max="12818" width="2.5703125" style="25"/>
    <col min="12819" max="12819" width="3" style="25" customWidth="1"/>
    <col min="12820" max="12821" width="2.5703125" style="25"/>
    <col min="12822" max="12822" width="2.140625" style="25" customWidth="1"/>
    <col min="12823" max="12823" width="4" style="25" customWidth="1"/>
    <col min="12824" max="12825" width="2.5703125" style="25"/>
    <col min="12826" max="12826" width="2.42578125" style="25" customWidth="1"/>
    <col min="12827" max="12828" width="0.5703125" style="25" customWidth="1"/>
    <col min="12829" max="12830" width="2.5703125" style="25"/>
    <col min="12831" max="12831" width="7.42578125" style="25" customWidth="1"/>
    <col min="12832" max="12832" width="7" style="25" customWidth="1"/>
    <col min="12833" max="12843" width="2.5703125" style="25"/>
    <col min="12844" max="12844" width="0.85546875" style="25" customWidth="1"/>
    <col min="12845" max="13043" width="2.5703125" style="25"/>
    <col min="13044" max="13044" width="1.42578125" style="25" customWidth="1"/>
    <col min="13045" max="13045" width="1.140625" style="25" customWidth="1"/>
    <col min="13046" max="13046" width="1.5703125" style="25" customWidth="1"/>
    <col min="13047" max="13048" width="2.5703125" style="25"/>
    <col min="13049" max="13049" width="2.140625" style="25" customWidth="1"/>
    <col min="13050" max="13055" width="2.5703125" style="25"/>
    <col min="13056" max="13056" width="3.42578125" style="25" customWidth="1"/>
    <col min="13057" max="13063" width="2.5703125" style="25"/>
    <col min="13064" max="13064" width="2.5703125" style="25" customWidth="1"/>
    <col min="13065" max="13074" width="2.5703125" style="25"/>
    <col min="13075" max="13075" width="3" style="25" customWidth="1"/>
    <col min="13076" max="13077" width="2.5703125" style="25"/>
    <col min="13078" max="13078" width="2.140625" style="25" customWidth="1"/>
    <col min="13079" max="13079" width="4" style="25" customWidth="1"/>
    <col min="13080" max="13081" width="2.5703125" style="25"/>
    <col min="13082" max="13082" width="2.42578125" style="25" customWidth="1"/>
    <col min="13083" max="13084" width="0.5703125" style="25" customWidth="1"/>
    <col min="13085" max="13086" width="2.5703125" style="25"/>
    <col min="13087" max="13087" width="7.42578125" style="25" customWidth="1"/>
    <col min="13088" max="13088" width="7" style="25" customWidth="1"/>
    <col min="13089" max="13099" width="2.5703125" style="25"/>
    <col min="13100" max="13100" width="0.85546875" style="25" customWidth="1"/>
    <col min="13101" max="13299" width="2.5703125" style="25"/>
    <col min="13300" max="13300" width="1.42578125" style="25" customWidth="1"/>
    <col min="13301" max="13301" width="1.140625" style="25" customWidth="1"/>
    <col min="13302" max="13302" width="1.5703125" style="25" customWidth="1"/>
    <col min="13303" max="13304" width="2.5703125" style="25"/>
    <col min="13305" max="13305" width="2.140625" style="25" customWidth="1"/>
    <col min="13306" max="13311" width="2.5703125" style="25"/>
    <col min="13312" max="13312" width="3.42578125" style="25" customWidth="1"/>
    <col min="13313" max="13319" width="2.5703125" style="25"/>
    <col min="13320" max="13320" width="2.5703125" style="25" customWidth="1"/>
    <col min="13321" max="13330" width="2.5703125" style="25"/>
    <col min="13331" max="13331" width="3" style="25" customWidth="1"/>
    <col min="13332" max="13333" width="2.5703125" style="25"/>
    <col min="13334" max="13334" width="2.140625" style="25" customWidth="1"/>
    <col min="13335" max="13335" width="4" style="25" customWidth="1"/>
    <col min="13336" max="13337" width="2.5703125" style="25"/>
    <col min="13338" max="13338" width="2.42578125" style="25" customWidth="1"/>
    <col min="13339" max="13340" width="0.5703125" style="25" customWidth="1"/>
    <col min="13341" max="13342" width="2.5703125" style="25"/>
    <col min="13343" max="13343" width="7.42578125" style="25" customWidth="1"/>
    <col min="13344" max="13344" width="7" style="25" customWidth="1"/>
    <col min="13345" max="13355" width="2.5703125" style="25"/>
    <col min="13356" max="13356" width="0.85546875" style="25" customWidth="1"/>
    <col min="13357" max="13555" width="2.5703125" style="25"/>
    <col min="13556" max="13556" width="1.42578125" style="25" customWidth="1"/>
    <col min="13557" max="13557" width="1.140625" style="25" customWidth="1"/>
    <col min="13558" max="13558" width="1.5703125" style="25" customWidth="1"/>
    <col min="13559" max="13560" width="2.5703125" style="25"/>
    <col min="13561" max="13561" width="2.140625" style="25" customWidth="1"/>
    <col min="13562" max="13567" width="2.5703125" style="25"/>
    <col min="13568" max="13568" width="3.42578125" style="25" customWidth="1"/>
    <col min="13569" max="13575" width="2.5703125" style="25"/>
    <col min="13576" max="13576" width="2.5703125" style="25" customWidth="1"/>
    <col min="13577" max="13586" width="2.5703125" style="25"/>
    <col min="13587" max="13587" width="3" style="25" customWidth="1"/>
    <col min="13588" max="13589" width="2.5703125" style="25"/>
    <col min="13590" max="13590" width="2.140625" style="25" customWidth="1"/>
    <col min="13591" max="13591" width="4" style="25" customWidth="1"/>
    <col min="13592" max="13593" width="2.5703125" style="25"/>
    <col min="13594" max="13594" width="2.42578125" style="25" customWidth="1"/>
    <col min="13595" max="13596" width="0.5703125" style="25" customWidth="1"/>
    <col min="13597" max="13598" width="2.5703125" style="25"/>
    <col min="13599" max="13599" width="7.42578125" style="25" customWidth="1"/>
    <col min="13600" max="13600" width="7" style="25" customWidth="1"/>
    <col min="13601" max="13611" width="2.5703125" style="25"/>
    <col min="13612" max="13612" width="0.85546875" style="25" customWidth="1"/>
    <col min="13613" max="13811" width="2.5703125" style="25"/>
    <col min="13812" max="13812" width="1.42578125" style="25" customWidth="1"/>
    <col min="13813" max="13813" width="1.140625" style="25" customWidth="1"/>
    <col min="13814" max="13814" width="1.5703125" style="25" customWidth="1"/>
    <col min="13815" max="13816" width="2.5703125" style="25"/>
    <col min="13817" max="13817" width="2.140625" style="25" customWidth="1"/>
    <col min="13818" max="13823" width="2.5703125" style="25"/>
    <col min="13824" max="13824" width="3.42578125" style="25" customWidth="1"/>
    <col min="13825" max="13831" width="2.5703125" style="25"/>
    <col min="13832" max="13832" width="2.5703125" style="25" customWidth="1"/>
    <col min="13833" max="13842" width="2.5703125" style="25"/>
    <col min="13843" max="13843" width="3" style="25" customWidth="1"/>
    <col min="13844" max="13845" width="2.5703125" style="25"/>
    <col min="13846" max="13846" width="2.140625" style="25" customWidth="1"/>
    <col min="13847" max="13847" width="4" style="25" customWidth="1"/>
    <col min="13848" max="13849" width="2.5703125" style="25"/>
    <col min="13850" max="13850" width="2.42578125" style="25" customWidth="1"/>
    <col min="13851" max="13852" width="0.5703125" style="25" customWidth="1"/>
    <col min="13853" max="13854" width="2.5703125" style="25"/>
    <col min="13855" max="13855" width="7.42578125" style="25" customWidth="1"/>
    <col min="13856" max="13856" width="7" style="25" customWidth="1"/>
    <col min="13857" max="13867" width="2.5703125" style="25"/>
    <col min="13868" max="13868" width="0.85546875" style="25" customWidth="1"/>
    <col min="13869" max="14067" width="2.5703125" style="25"/>
    <col min="14068" max="14068" width="1.42578125" style="25" customWidth="1"/>
    <col min="14069" max="14069" width="1.140625" style="25" customWidth="1"/>
    <col min="14070" max="14070" width="1.5703125" style="25" customWidth="1"/>
    <col min="14071" max="14072" width="2.5703125" style="25"/>
    <col min="14073" max="14073" width="2.140625" style="25" customWidth="1"/>
    <col min="14074" max="14079" width="2.5703125" style="25"/>
    <col min="14080" max="14080" width="3.42578125" style="25" customWidth="1"/>
    <col min="14081" max="14087" width="2.5703125" style="25"/>
    <col min="14088" max="14088" width="2.5703125" style="25" customWidth="1"/>
    <col min="14089" max="14098" width="2.5703125" style="25"/>
    <col min="14099" max="14099" width="3" style="25" customWidth="1"/>
    <col min="14100" max="14101" width="2.5703125" style="25"/>
    <col min="14102" max="14102" width="2.140625" style="25" customWidth="1"/>
    <col min="14103" max="14103" width="4" style="25" customWidth="1"/>
    <col min="14104" max="14105" width="2.5703125" style="25"/>
    <col min="14106" max="14106" width="2.42578125" style="25" customWidth="1"/>
    <col min="14107" max="14108" width="0.5703125" style="25" customWidth="1"/>
    <col min="14109" max="14110" width="2.5703125" style="25"/>
    <col min="14111" max="14111" width="7.42578125" style="25" customWidth="1"/>
    <col min="14112" max="14112" width="7" style="25" customWidth="1"/>
    <col min="14113" max="14123" width="2.5703125" style="25"/>
    <col min="14124" max="14124" width="0.85546875" style="25" customWidth="1"/>
    <col min="14125" max="14323" width="2.5703125" style="25"/>
    <col min="14324" max="14324" width="1.42578125" style="25" customWidth="1"/>
    <col min="14325" max="14325" width="1.140625" style="25" customWidth="1"/>
    <col min="14326" max="14326" width="1.5703125" style="25" customWidth="1"/>
    <col min="14327" max="14328" width="2.5703125" style="25"/>
    <col min="14329" max="14329" width="2.140625" style="25" customWidth="1"/>
    <col min="14330" max="14335" width="2.5703125" style="25"/>
    <col min="14336" max="14336" width="3.42578125" style="25" customWidth="1"/>
    <col min="14337" max="14343" width="2.5703125" style="25"/>
    <col min="14344" max="14344" width="2.5703125" style="25" customWidth="1"/>
    <col min="14345" max="14354" width="2.5703125" style="25"/>
    <col min="14355" max="14355" width="3" style="25" customWidth="1"/>
    <col min="14356" max="14357" width="2.5703125" style="25"/>
    <col min="14358" max="14358" width="2.140625" style="25" customWidth="1"/>
    <col min="14359" max="14359" width="4" style="25" customWidth="1"/>
    <col min="14360" max="14361" width="2.5703125" style="25"/>
    <col min="14362" max="14362" width="2.42578125" style="25" customWidth="1"/>
    <col min="14363" max="14364" width="0.5703125" style="25" customWidth="1"/>
    <col min="14365" max="14366" width="2.5703125" style="25"/>
    <col min="14367" max="14367" width="7.42578125" style="25" customWidth="1"/>
    <col min="14368" max="14368" width="7" style="25" customWidth="1"/>
    <col min="14369" max="14379" width="2.5703125" style="25"/>
    <col min="14380" max="14380" width="0.85546875" style="25" customWidth="1"/>
    <col min="14381" max="14579" width="2.5703125" style="25"/>
    <col min="14580" max="14580" width="1.42578125" style="25" customWidth="1"/>
    <col min="14581" max="14581" width="1.140625" style="25" customWidth="1"/>
    <col min="14582" max="14582" width="1.5703125" style="25" customWidth="1"/>
    <col min="14583" max="14584" width="2.5703125" style="25"/>
    <col min="14585" max="14585" width="2.140625" style="25" customWidth="1"/>
    <col min="14586" max="14591" width="2.5703125" style="25"/>
    <col min="14592" max="14592" width="3.42578125" style="25" customWidth="1"/>
    <col min="14593" max="14599" width="2.5703125" style="25"/>
    <col min="14600" max="14600" width="2.5703125" style="25" customWidth="1"/>
    <col min="14601" max="14610" width="2.5703125" style="25"/>
    <col min="14611" max="14611" width="3" style="25" customWidth="1"/>
    <col min="14612" max="14613" width="2.5703125" style="25"/>
    <col min="14614" max="14614" width="2.140625" style="25" customWidth="1"/>
    <col min="14615" max="14615" width="4" style="25" customWidth="1"/>
    <col min="14616" max="14617" width="2.5703125" style="25"/>
    <col min="14618" max="14618" width="2.42578125" style="25" customWidth="1"/>
    <col min="14619" max="14620" width="0.5703125" style="25" customWidth="1"/>
    <col min="14621" max="14622" width="2.5703125" style="25"/>
    <col min="14623" max="14623" width="7.42578125" style="25" customWidth="1"/>
    <col min="14624" max="14624" width="7" style="25" customWidth="1"/>
    <col min="14625" max="14635" width="2.5703125" style="25"/>
    <col min="14636" max="14636" width="0.85546875" style="25" customWidth="1"/>
    <col min="14637" max="14835" width="2.5703125" style="25"/>
    <col min="14836" max="14836" width="1.42578125" style="25" customWidth="1"/>
    <col min="14837" max="14837" width="1.140625" style="25" customWidth="1"/>
    <col min="14838" max="14838" width="1.5703125" style="25" customWidth="1"/>
    <col min="14839" max="14840" width="2.5703125" style="25"/>
    <col min="14841" max="14841" width="2.140625" style="25" customWidth="1"/>
    <col min="14842" max="14847" width="2.5703125" style="25"/>
    <col min="14848" max="14848" width="3.42578125" style="25" customWidth="1"/>
    <col min="14849" max="14855" width="2.5703125" style="25"/>
    <col min="14856" max="14856" width="2.5703125" style="25" customWidth="1"/>
    <col min="14857" max="14866" width="2.5703125" style="25"/>
    <col min="14867" max="14867" width="3" style="25" customWidth="1"/>
    <col min="14868" max="14869" width="2.5703125" style="25"/>
    <col min="14870" max="14870" width="2.140625" style="25" customWidth="1"/>
    <col min="14871" max="14871" width="4" style="25" customWidth="1"/>
    <col min="14872" max="14873" width="2.5703125" style="25"/>
    <col min="14874" max="14874" width="2.42578125" style="25" customWidth="1"/>
    <col min="14875" max="14876" width="0.5703125" style="25" customWidth="1"/>
    <col min="14877" max="14878" width="2.5703125" style="25"/>
    <col min="14879" max="14879" width="7.42578125" style="25" customWidth="1"/>
    <col min="14880" max="14880" width="7" style="25" customWidth="1"/>
    <col min="14881" max="14891" width="2.5703125" style="25"/>
    <col min="14892" max="14892" width="0.85546875" style="25" customWidth="1"/>
    <col min="14893" max="15091" width="2.5703125" style="25"/>
    <col min="15092" max="15092" width="1.42578125" style="25" customWidth="1"/>
    <col min="15093" max="15093" width="1.140625" style="25" customWidth="1"/>
    <col min="15094" max="15094" width="1.5703125" style="25" customWidth="1"/>
    <col min="15095" max="15096" width="2.5703125" style="25"/>
    <col min="15097" max="15097" width="2.140625" style="25" customWidth="1"/>
    <col min="15098" max="15103" width="2.5703125" style="25"/>
    <col min="15104" max="15104" width="3.42578125" style="25" customWidth="1"/>
    <col min="15105" max="15111" width="2.5703125" style="25"/>
    <col min="15112" max="15112" width="2.5703125" style="25" customWidth="1"/>
    <col min="15113" max="15122" width="2.5703125" style="25"/>
    <col min="15123" max="15123" width="3" style="25" customWidth="1"/>
    <col min="15124" max="15125" width="2.5703125" style="25"/>
    <col min="15126" max="15126" width="2.140625" style="25" customWidth="1"/>
    <col min="15127" max="15127" width="4" style="25" customWidth="1"/>
    <col min="15128" max="15129" width="2.5703125" style="25"/>
    <col min="15130" max="15130" width="2.42578125" style="25" customWidth="1"/>
    <col min="15131" max="15132" width="0.5703125" style="25" customWidth="1"/>
    <col min="15133" max="15134" width="2.5703125" style="25"/>
    <col min="15135" max="15135" width="7.42578125" style="25" customWidth="1"/>
    <col min="15136" max="15136" width="7" style="25" customWidth="1"/>
    <col min="15137" max="15147" width="2.5703125" style="25"/>
    <col min="15148" max="15148" width="0.85546875" style="25" customWidth="1"/>
    <col min="15149" max="15347" width="2.5703125" style="25"/>
    <col min="15348" max="15348" width="1.42578125" style="25" customWidth="1"/>
    <col min="15349" max="15349" width="1.140625" style="25" customWidth="1"/>
    <col min="15350" max="15350" width="1.5703125" style="25" customWidth="1"/>
    <col min="15351" max="15352" width="2.5703125" style="25"/>
    <col min="15353" max="15353" width="2.140625" style="25" customWidth="1"/>
    <col min="15354" max="15359" width="2.5703125" style="25"/>
    <col min="15360" max="15360" width="3.42578125" style="25" customWidth="1"/>
    <col min="15361" max="15367" width="2.5703125" style="25"/>
    <col min="15368" max="15368" width="2.5703125" style="25" customWidth="1"/>
    <col min="15369" max="15378" width="2.5703125" style="25"/>
    <col min="15379" max="15379" width="3" style="25" customWidth="1"/>
    <col min="15380" max="15381" width="2.5703125" style="25"/>
    <col min="15382" max="15382" width="2.140625" style="25" customWidth="1"/>
    <col min="15383" max="15383" width="4" style="25" customWidth="1"/>
    <col min="15384" max="15385" width="2.5703125" style="25"/>
    <col min="15386" max="15386" width="2.42578125" style="25" customWidth="1"/>
    <col min="15387" max="15388" width="0.5703125" style="25" customWidth="1"/>
    <col min="15389" max="15390" width="2.5703125" style="25"/>
    <col min="15391" max="15391" width="7.42578125" style="25" customWidth="1"/>
    <col min="15392" max="15392" width="7" style="25" customWidth="1"/>
    <col min="15393" max="15403" width="2.5703125" style="25"/>
    <col min="15404" max="15404" width="0.85546875" style="25" customWidth="1"/>
    <col min="15405" max="15603" width="2.5703125" style="25"/>
    <col min="15604" max="15604" width="1.42578125" style="25" customWidth="1"/>
    <col min="15605" max="15605" width="1.140625" style="25" customWidth="1"/>
    <col min="15606" max="15606" width="1.5703125" style="25" customWidth="1"/>
    <col min="15607" max="15608" width="2.5703125" style="25"/>
    <col min="15609" max="15609" width="2.140625" style="25" customWidth="1"/>
    <col min="15610" max="15615" width="2.5703125" style="25"/>
    <col min="15616" max="15616" width="3.42578125" style="25" customWidth="1"/>
    <col min="15617" max="15623" width="2.5703125" style="25"/>
    <col min="15624" max="15624" width="2.5703125" style="25" customWidth="1"/>
    <col min="15625" max="15634" width="2.5703125" style="25"/>
    <col min="15635" max="15635" width="3" style="25" customWidth="1"/>
    <col min="15636" max="15637" width="2.5703125" style="25"/>
    <col min="15638" max="15638" width="2.140625" style="25" customWidth="1"/>
    <col min="15639" max="15639" width="4" style="25" customWidth="1"/>
    <col min="15640" max="15641" width="2.5703125" style="25"/>
    <col min="15642" max="15642" width="2.42578125" style="25" customWidth="1"/>
    <col min="15643" max="15644" width="0.5703125" style="25" customWidth="1"/>
    <col min="15645" max="15646" width="2.5703125" style="25"/>
    <col min="15647" max="15647" width="7.42578125" style="25" customWidth="1"/>
    <col min="15648" max="15648" width="7" style="25" customWidth="1"/>
    <col min="15649" max="15659" width="2.5703125" style="25"/>
    <col min="15660" max="15660" width="0.85546875" style="25" customWidth="1"/>
    <col min="15661" max="15859" width="2.5703125" style="25"/>
    <col min="15860" max="15860" width="1.42578125" style="25" customWidth="1"/>
    <col min="15861" max="15861" width="1.140625" style="25" customWidth="1"/>
    <col min="15862" max="15862" width="1.5703125" style="25" customWidth="1"/>
    <col min="15863" max="15864" width="2.5703125" style="25"/>
    <col min="15865" max="15865" width="2.140625" style="25" customWidth="1"/>
    <col min="15866" max="15871" width="2.5703125" style="25"/>
    <col min="15872" max="15872" width="3.42578125" style="25" customWidth="1"/>
    <col min="15873" max="15879" width="2.5703125" style="25"/>
    <col min="15880" max="15880" width="2.5703125" style="25" customWidth="1"/>
    <col min="15881" max="15890" width="2.5703125" style="25"/>
    <col min="15891" max="15891" width="3" style="25" customWidth="1"/>
    <col min="15892" max="15893" width="2.5703125" style="25"/>
    <col min="15894" max="15894" width="2.140625" style="25" customWidth="1"/>
    <col min="15895" max="15895" width="4" style="25" customWidth="1"/>
    <col min="15896" max="15897" width="2.5703125" style="25"/>
    <col min="15898" max="15898" width="2.42578125" style="25" customWidth="1"/>
    <col min="15899" max="15900" width="0.5703125" style="25" customWidth="1"/>
    <col min="15901" max="15902" width="2.5703125" style="25"/>
    <col min="15903" max="15903" width="7.42578125" style="25" customWidth="1"/>
    <col min="15904" max="15904" width="7" style="25" customWidth="1"/>
    <col min="15905" max="15915" width="2.5703125" style="25"/>
    <col min="15916" max="15916" width="0.85546875" style="25" customWidth="1"/>
    <col min="15917" max="16115" width="2.5703125" style="25"/>
    <col min="16116" max="16116" width="1.42578125" style="25" customWidth="1"/>
    <col min="16117" max="16117" width="1.140625" style="25" customWidth="1"/>
    <col min="16118" max="16118" width="1.5703125" style="25" customWidth="1"/>
    <col min="16119" max="16120" width="2.5703125" style="25"/>
    <col min="16121" max="16121" width="2.140625" style="25" customWidth="1"/>
    <col min="16122" max="16127" width="2.5703125" style="25"/>
    <col min="16128" max="16128" width="3.42578125" style="25" customWidth="1"/>
    <col min="16129" max="16135" width="2.5703125" style="25"/>
    <col min="16136" max="16136" width="2.5703125" style="25" customWidth="1"/>
    <col min="16137" max="16146" width="2.5703125" style="25"/>
    <col min="16147" max="16147" width="3" style="25" customWidth="1"/>
    <col min="16148" max="16149" width="2.5703125" style="25"/>
    <col min="16150" max="16150" width="2.140625" style="25" customWidth="1"/>
    <col min="16151" max="16151" width="4" style="25" customWidth="1"/>
    <col min="16152" max="16153" width="2.5703125" style="25"/>
    <col min="16154" max="16154" width="2.42578125" style="25" customWidth="1"/>
    <col min="16155" max="16156" width="0.5703125" style="25" customWidth="1"/>
    <col min="16157" max="16158" width="2.5703125" style="25"/>
    <col min="16159" max="16159" width="7.42578125" style="25" customWidth="1"/>
    <col min="16160" max="16160" width="7" style="25" customWidth="1"/>
    <col min="16161" max="16171" width="2.5703125" style="25"/>
    <col min="16172" max="16172" width="0.85546875" style="25" customWidth="1"/>
    <col min="16173" max="16384" width="2.5703125" style="25"/>
  </cols>
  <sheetData>
    <row r="1" spans="2:48" ht="12.6" customHeight="1" x14ac:dyDescent="0.2"/>
    <row r="2" spans="2:48" ht="12.6" customHeight="1" x14ac:dyDescent="0.2">
      <c r="B2" s="578" t="e">
        <f>CONCATENATE('Dados de Entrada'!#REF!,'Dados de Entrada'!#REF!,"/",'Dados de Entrada'!#REF!)</f>
        <v>#REF!</v>
      </c>
      <c r="C2" s="579"/>
      <c r="D2" s="579"/>
      <c r="E2" s="579"/>
      <c r="F2" s="579"/>
      <c r="G2" s="579"/>
      <c r="H2" s="579"/>
      <c r="I2" s="579"/>
      <c r="J2" s="579"/>
      <c r="K2" s="580"/>
      <c r="L2" s="51"/>
      <c r="M2" s="51"/>
      <c r="N2" s="51"/>
      <c r="P2" s="622"/>
      <c r="Q2" s="622"/>
      <c r="R2" s="622"/>
      <c r="S2" s="622"/>
      <c r="T2" s="622"/>
      <c r="U2" s="622"/>
      <c r="V2" s="622"/>
      <c r="W2" s="622"/>
    </row>
    <row r="3" spans="2:48" ht="28.35" customHeight="1" x14ac:dyDescent="0.2"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P3" s="622"/>
      <c r="Q3" s="622"/>
      <c r="R3" s="622"/>
      <c r="S3" s="622"/>
      <c r="T3" s="622"/>
      <c r="U3" s="622"/>
      <c r="V3" s="622"/>
      <c r="W3" s="622"/>
    </row>
    <row r="4" spans="2:48" ht="35.1" customHeight="1" x14ac:dyDescent="0.2">
      <c r="B4" s="623" t="s">
        <v>503</v>
      </c>
      <c r="C4" s="623"/>
      <c r="D4" s="623"/>
      <c r="E4" s="623"/>
      <c r="F4" s="623"/>
      <c r="G4" s="623"/>
      <c r="H4" s="623"/>
      <c r="I4" s="623"/>
      <c r="J4" s="623"/>
      <c r="K4" s="623"/>
      <c r="L4" s="623"/>
      <c r="M4" s="623"/>
      <c r="N4" s="623"/>
      <c r="O4" s="623"/>
      <c r="P4" s="623"/>
      <c r="Q4" s="623"/>
      <c r="R4" s="623"/>
      <c r="S4" s="623"/>
      <c r="T4" s="623"/>
      <c r="U4" s="623"/>
      <c r="V4" s="623"/>
      <c r="W4" s="623"/>
      <c r="X4" s="623"/>
      <c r="Y4" s="623"/>
      <c r="Z4" s="623"/>
      <c r="AA4" s="623"/>
      <c r="AB4" s="52"/>
    </row>
    <row r="5" spans="2:48" ht="24.6" customHeight="1" x14ac:dyDescent="0.2">
      <c r="B5" s="725" t="s">
        <v>506</v>
      </c>
      <c r="C5" s="725"/>
      <c r="D5" s="725"/>
      <c r="E5" s="725"/>
      <c r="F5" s="725"/>
      <c r="G5" s="725"/>
      <c r="H5" s="725"/>
      <c r="I5" s="725"/>
      <c r="J5" s="725"/>
      <c r="K5" s="725"/>
      <c r="L5" s="725"/>
      <c r="M5" s="725"/>
      <c r="N5" s="725"/>
      <c r="O5" s="725"/>
      <c r="P5" s="725"/>
      <c r="Q5" s="725"/>
      <c r="R5" s="725"/>
      <c r="S5" s="725"/>
      <c r="T5" s="725"/>
      <c r="U5" s="725"/>
      <c r="V5" s="725"/>
      <c r="W5" s="725"/>
      <c r="X5" s="725"/>
      <c r="Y5" s="725"/>
      <c r="Z5" s="725"/>
      <c r="AA5" s="725"/>
      <c r="AB5" s="52"/>
      <c r="AI5" s="601"/>
      <c r="AJ5" s="601"/>
      <c r="AK5" s="601"/>
      <c r="AL5" s="601"/>
      <c r="AM5" s="601"/>
      <c r="AN5" s="601"/>
      <c r="AO5" s="601"/>
      <c r="AP5" s="601"/>
      <c r="AQ5" s="601"/>
    </row>
    <row r="6" spans="2:48" ht="25.35" customHeight="1" x14ac:dyDescent="0.2">
      <c r="B6" s="26"/>
      <c r="C6" s="26"/>
      <c r="D6" s="26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4"/>
      <c r="Z6" s="52"/>
      <c r="AA6" s="52"/>
      <c r="AB6" s="52"/>
      <c r="AI6" s="27"/>
      <c r="AJ6" s="27"/>
      <c r="AK6" s="27"/>
      <c r="AL6" s="27"/>
      <c r="AM6" s="27"/>
      <c r="AN6" s="27"/>
      <c r="AO6" s="27"/>
      <c r="AP6" s="27"/>
      <c r="AQ6" s="27"/>
    </row>
    <row r="7" spans="2:48" ht="12.6" customHeight="1" x14ac:dyDescent="0.2">
      <c r="B7" s="26"/>
      <c r="C7" s="26"/>
      <c r="D7" s="26"/>
      <c r="E7" s="26"/>
      <c r="F7" s="26"/>
      <c r="G7" s="26"/>
      <c r="H7" s="26"/>
      <c r="V7" s="26"/>
      <c r="W7" s="26"/>
      <c r="X7" s="26"/>
      <c r="Y7" s="26"/>
      <c r="Z7" s="26"/>
      <c r="AA7" s="26"/>
      <c r="AB7" s="26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</row>
    <row r="8" spans="2:48" ht="67.7" customHeight="1" x14ac:dyDescent="0.2">
      <c r="B8" s="935" t="s">
        <v>499</v>
      </c>
      <c r="C8" s="935"/>
      <c r="D8" s="935"/>
      <c r="E8" s="935"/>
      <c r="F8" s="935"/>
      <c r="G8" s="935"/>
      <c r="H8" s="935"/>
      <c r="I8" s="935"/>
      <c r="J8" s="935"/>
      <c r="K8" s="935"/>
      <c r="L8" s="935"/>
      <c r="M8" s="935"/>
      <c r="N8" s="935"/>
      <c r="O8" s="935"/>
      <c r="P8" s="935"/>
      <c r="Q8" s="935"/>
      <c r="R8" s="935"/>
      <c r="S8" s="935"/>
      <c r="T8" s="935"/>
      <c r="U8" s="935"/>
      <c r="V8" s="935"/>
      <c r="W8" s="935"/>
      <c r="X8" s="935"/>
      <c r="Y8" s="935"/>
      <c r="Z8" s="935"/>
      <c r="AA8" s="935"/>
      <c r="AB8" s="26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</row>
    <row r="9" spans="2:48" ht="12.6" customHeight="1" thickBot="1" x14ac:dyDescent="0.25"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J9" s="31"/>
    </row>
    <row r="10" spans="2:48" ht="12.6" customHeight="1" x14ac:dyDescent="0.2">
      <c r="B10" s="604" t="s">
        <v>507</v>
      </c>
      <c r="C10" s="605"/>
      <c r="D10" s="605"/>
      <c r="E10" s="605"/>
      <c r="F10" s="605"/>
      <c r="G10" s="605"/>
      <c r="H10" s="605"/>
      <c r="I10" s="605"/>
      <c r="J10" s="605"/>
      <c r="K10" s="605"/>
      <c r="L10" s="605"/>
      <c r="M10" s="605"/>
      <c r="N10" s="605"/>
      <c r="O10" s="605"/>
      <c r="P10" s="605"/>
      <c r="Q10" s="605"/>
      <c r="R10" s="605"/>
      <c r="S10" s="605"/>
      <c r="T10" s="605"/>
      <c r="U10" s="605"/>
      <c r="V10" s="605"/>
      <c r="W10" s="605"/>
      <c r="X10" s="605"/>
      <c r="Y10" s="605"/>
      <c r="Z10" s="605"/>
      <c r="AA10" s="924"/>
      <c r="AB10" s="26"/>
    </row>
    <row r="11" spans="2:48" ht="12.6" customHeight="1" x14ac:dyDescent="0.2">
      <c r="B11" s="607"/>
      <c r="C11" s="608"/>
      <c r="D11" s="608"/>
      <c r="E11" s="608"/>
      <c r="F11" s="608"/>
      <c r="G11" s="608"/>
      <c r="H11" s="608"/>
      <c r="I11" s="608"/>
      <c r="J11" s="608"/>
      <c r="K11" s="608"/>
      <c r="L11" s="608"/>
      <c r="M11" s="608"/>
      <c r="N11" s="608"/>
      <c r="O11" s="608"/>
      <c r="P11" s="608"/>
      <c r="Q11" s="608"/>
      <c r="R11" s="608"/>
      <c r="S11" s="608"/>
      <c r="T11" s="608"/>
      <c r="U11" s="608"/>
      <c r="V11" s="608"/>
      <c r="W11" s="608"/>
      <c r="X11" s="608"/>
      <c r="Y11" s="608"/>
      <c r="Z11" s="608"/>
      <c r="AA11" s="925"/>
      <c r="AB11" s="26"/>
    </row>
    <row r="12" spans="2:48" ht="12.6" customHeight="1" x14ac:dyDescent="0.2">
      <c r="B12" s="926" t="s">
        <v>509</v>
      </c>
      <c r="C12" s="927"/>
      <c r="D12" s="927"/>
      <c r="E12" s="927"/>
      <c r="F12" s="927"/>
      <c r="G12" s="927"/>
      <c r="H12" s="927"/>
      <c r="I12" s="927"/>
      <c r="J12" s="927"/>
      <c r="K12" s="927"/>
      <c r="L12" s="927"/>
      <c r="M12" s="927"/>
      <c r="N12" s="927"/>
      <c r="O12" s="927"/>
      <c r="P12" s="927"/>
      <c r="Q12" s="927"/>
      <c r="R12" s="927"/>
      <c r="S12" s="927"/>
      <c r="T12" s="927"/>
      <c r="U12" s="927"/>
      <c r="V12" s="927"/>
      <c r="W12" s="927"/>
      <c r="X12" s="927"/>
      <c r="Y12" s="927"/>
      <c r="Z12" s="927"/>
      <c r="AA12" s="928"/>
      <c r="AB12" s="26"/>
    </row>
    <row r="13" spans="2:48" ht="32.450000000000003" customHeight="1" x14ac:dyDescent="0.2">
      <c r="B13" s="929"/>
      <c r="C13" s="930"/>
      <c r="D13" s="930"/>
      <c r="E13" s="930"/>
      <c r="F13" s="930"/>
      <c r="G13" s="930"/>
      <c r="H13" s="930"/>
      <c r="I13" s="930"/>
      <c r="J13" s="930"/>
      <c r="K13" s="930"/>
      <c r="L13" s="930"/>
      <c r="M13" s="930"/>
      <c r="N13" s="930"/>
      <c r="O13" s="930"/>
      <c r="P13" s="930"/>
      <c r="Q13" s="930"/>
      <c r="R13" s="930"/>
      <c r="S13" s="930"/>
      <c r="T13" s="930"/>
      <c r="U13" s="930"/>
      <c r="V13" s="930"/>
      <c r="W13" s="930"/>
      <c r="X13" s="930"/>
      <c r="Y13" s="930"/>
      <c r="Z13" s="930"/>
      <c r="AA13" s="931"/>
      <c r="AB13" s="26"/>
    </row>
    <row r="14" spans="2:48" ht="12.6" customHeight="1" thickBot="1" x14ac:dyDescent="0.25">
      <c r="B14" s="932"/>
      <c r="C14" s="933"/>
      <c r="D14" s="933"/>
      <c r="E14" s="933"/>
      <c r="F14" s="933"/>
      <c r="G14" s="933"/>
      <c r="H14" s="933"/>
      <c r="I14" s="933"/>
      <c r="J14" s="933"/>
      <c r="K14" s="933"/>
      <c r="L14" s="933"/>
      <c r="M14" s="933"/>
      <c r="N14" s="933"/>
      <c r="O14" s="933"/>
      <c r="P14" s="933"/>
      <c r="Q14" s="933"/>
      <c r="R14" s="933"/>
      <c r="S14" s="933"/>
      <c r="T14" s="933"/>
      <c r="U14" s="933"/>
      <c r="V14" s="933"/>
      <c r="W14" s="933"/>
      <c r="X14" s="933"/>
      <c r="Y14" s="933"/>
      <c r="Z14" s="933"/>
      <c r="AA14" s="934"/>
      <c r="AB14" s="26"/>
    </row>
    <row r="15" spans="2:48" ht="12.6" customHeight="1" x14ac:dyDescent="0.2"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</row>
    <row r="16" spans="2:48" ht="12.6" customHeight="1" x14ac:dyDescent="0.2">
      <c r="B16" s="936" t="s">
        <v>505</v>
      </c>
      <c r="C16" s="936"/>
      <c r="D16" s="936"/>
      <c r="E16" s="936"/>
      <c r="F16" s="936"/>
      <c r="G16" s="936"/>
      <c r="H16" s="936"/>
      <c r="I16" s="936"/>
      <c r="J16" s="936"/>
      <c r="K16" s="936"/>
      <c r="L16" s="936"/>
      <c r="M16" s="936"/>
      <c r="N16" s="936"/>
      <c r="O16" s="936"/>
      <c r="P16" s="936"/>
      <c r="Q16" s="936"/>
      <c r="R16" s="936"/>
      <c r="S16" s="936"/>
      <c r="T16" s="936"/>
      <c r="U16" s="936"/>
      <c r="V16" s="936"/>
      <c r="W16" s="936"/>
      <c r="X16" s="936"/>
      <c r="Y16" s="936"/>
      <c r="Z16" s="936"/>
      <c r="AA16" s="936"/>
      <c r="AB16" s="26"/>
    </row>
    <row r="17" spans="2:28" ht="12.6" customHeight="1" thickBot="1" x14ac:dyDescent="0.25">
      <c r="B17" s="335"/>
      <c r="C17" s="335"/>
      <c r="D17" s="335"/>
      <c r="E17" s="335"/>
      <c r="F17" s="335"/>
      <c r="G17" s="335"/>
      <c r="H17" s="335"/>
      <c r="I17" s="335"/>
      <c r="J17" s="335"/>
      <c r="K17" s="335"/>
      <c r="L17" s="335"/>
      <c r="M17" s="335"/>
      <c r="N17" s="335"/>
      <c r="O17" s="335"/>
      <c r="P17" s="335"/>
      <c r="Q17" s="335"/>
      <c r="R17" s="335"/>
      <c r="S17" s="335"/>
      <c r="T17" s="335"/>
      <c r="U17" s="335"/>
      <c r="V17" s="335"/>
      <c r="W17" s="335"/>
      <c r="X17" s="335"/>
      <c r="Y17" s="335"/>
      <c r="Z17" s="335"/>
      <c r="AA17" s="335"/>
      <c r="AB17" s="26"/>
    </row>
    <row r="18" spans="2:28" ht="12.6" customHeight="1" x14ac:dyDescent="0.2">
      <c r="B18" s="937" t="s">
        <v>508</v>
      </c>
      <c r="C18" s="938"/>
      <c r="D18" s="938"/>
      <c r="E18" s="938"/>
      <c r="F18" s="938"/>
      <c r="G18" s="938"/>
      <c r="H18" s="938"/>
      <c r="I18" s="938"/>
      <c r="J18" s="938"/>
      <c r="K18" s="938"/>
      <c r="L18" s="938"/>
      <c r="M18" s="938"/>
      <c r="N18" s="938"/>
      <c r="O18" s="938"/>
      <c r="P18" s="938"/>
      <c r="Q18" s="938"/>
      <c r="R18" s="938"/>
      <c r="S18" s="938"/>
      <c r="T18" s="938"/>
      <c r="U18" s="938"/>
      <c r="V18" s="938"/>
      <c r="W18" s="938"/>
      <c r="X18" s="938"/>
      <c r="Y18" s="938"/>
      <c r="Z18" s="938"/>
      <c r="AA18" s="939"/>
      <c r="AB18" s="26"/>
    </row>
    <row r="19" spans="2:28" ht="12.6" customHeight="1" x14ac:dyDescent="0.2">
      <c r="B19" s="630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940"/>
      <c r="AB19" s="26"/>
    </row>
    <row r="20" spans="2:28" ht="12.6" customHeight="1" thickBot="1" x14ac:dyDescent="0.25">
      <c r="B20" s="633"/>
      <c r="C20" s="634"/>
      <c r="D20" s="634"/>
      <c r="E20" s="634"/>
      <c r="F20" s="634"/>
      <c r="G20" s="634"/>
      <c r="H20" s="634"/>
      <c r="I20" s="634"/>
      <c r="J20" s="634"/>
      <c r="K20" s="634"/>
      <c r="L20" s="634"/>
      <c r="M20" s="634"/>
      <c r="N20" s="634"/>
      <c r="O20" s="634"/>
      <c r="P20" s="634"/>
      <c r="Q20" s="634"/>
      <c r="R20" s="634"/>
      <c r="S20" s="634"/>
      <c r="T20" s="634"/>
      <c r="U20" s="634"/>
      <c r="V20" s="634"/>
      <c r="W20" s="634"/>
      <c r="X20" s="634"/>
      <c r="Y20" s="634"/>
      <c r="Z20" s="634"/>
      <c r="AA20" s="941"/>
      <c r="AB20" s="26"/>
    </row>
    <row r="21" spans="2:28" ht="12.6" customHeight="1" x14ac:dyDescent="0.2">
      <c r="B21" s="335"/>
      <c r="C21" s="335"/>
      <c r="D21" s="335"/>
      <c r="E21" s="335"/>
      <c r="F21" s="335"/>
      <c r="G21" s="335"/>
      <c r="H21" s="335"/>
      <c r="I21" s="335"/>
      <c r="J21" s="335"/>
      <c r="K21" s="335"/>
      <c r="L21" s="335"/>
      <c r="M21" s="335"/>
      <c r="N21" s="335"/>
      <c r="O21" s="335"/>
      <c r="P21" s="335"/>
      <c r="Q21" s="335"/>
      <c r="R21" s="335"/>
      <c r="S21" s="335"/>
      <c r="T21" s="335"/>
      <c r="U21" s="335"/>
      <c r="V21" s="335"/>
      <c r="W21" s="335"/>
      <c r="X21" s="335"/>
      <c r="Y21" s="335"/>
      <c r="Z21" s="335"/>
      <c r="AA21" s="335"/>
      <c r="AB21" s="26"/>
    </row>
    <row r="22" spans="2:28" ht="12.6" customHeight="1" x14ac:dyDescent="0.2">
      <c r="AB22" s="26"/>
    </row>
    <row r="23" spans="2:28" s="36" customFormat="1" ht="6" customHeight="1" x14ac:dyDescent="0.25">
      <c r="B23" s="83"/>
      <c r="C23" s="83"/>
      <c r="D23" s="83"/>
      <c r="E23" s="83"/>
      <c r="F23" s="83"/>
      <c r="G23" s="83"/>
      <c r="H23" s="83"/>
      <c r="I23" s="83"/>
      <c r="J23" s="83"/>
      <c r="K23" s="47"/>
      <c r="L23" s="83"/>
      <c r="M23" s="83"/>
      <c r="N23" s="83"/>
      <c r="O23" s="47"/>
      <c r="P23" s="83"/>
      <c r="Q23" s="83"/>
      <c r="R23" s="83"/>
      <c r="S23" s="147"/>
      <c r="T23" s="147"/>
      <c r="U23" s="147"/>
      <c r="V23" s="147"/>
      <c r="W23" s="39"/>
      <c r="X23" s="39"/>
      <c r="Y23" s="39"/>
      <c r="Z23" s="39"/>
      <c r="AA23" s="39"/>
      <c r="AB23" s="39"/>
    </row>
    <row r="24" spans="2:28" ht="41.45" customHeight="1" x14ac:dyDescent="0.2">
      <c r="B24" s="923" t="s">
        <v>500</v>
      </c>
      <c r="C24" s="923"/>
      <c r="D24" s="923"/>
      <c r="E24" s="923"/>
      <c r="F24" s="923"/>
      <c r="G24" s="923"/>
      <c r="H24" s="923"/>
      <c r="I24" s="923"/>
      <c r="J24" s="923"/>
      <c r="K24" s="923"/>
      <c r="L24" s="923"/>
      <c r="M24" s="923"/>
      <c r="N24" s="923"/>
      <c r="O24" s="923"/>
      <c r="P24" s="923"/>
      <c r="Q24" s="923"/>
      <c r="R24" s="923"/>
      <c r="S24" s="923"/>
      <c r="T24" s="923"/>
      <c r="U24" s="923"/>
      <c r="V24" s="923"/>
      <c r="W24" s="923"/>
      <c r="X24" s="923"/>
      <c r="Y24" s="923"/>
      <c r="Z24" s="923"/>
      <c r="AA24" s="923"/>
      <c r="AB24" s="26"/>
    </row>
    <row r="25" spans="2:28" ht="8.1" customHeight="1" x14ac:dyDescent="0.25">
      <c r="B25" s="665"/>
      <c r="C25" s="665"/>
      <c r="D25" s="665"/>
      <c r="E25" s="665"/>
      <c r="F25" s="665"/>
      <c r="G25" s="665"/>
      <c r="H25" s="665"/>
      <c r="I25" s="665"/>
      <c r="J25" s="665"/>
      <c r="K25" s="665"/>
      <c r="L25" s="665"/>
      <c r="M25" s="665"/>
      <c r="N25" s="665"/>
      <c r="O25" s="663"/>
      <c r="P25" s="663"/>
      <c r="Q25" s="664"/>
      <c r="R25" s="664"/>
      <c r="S25" s="36"/>
      <c r="T25" s="36"/>
      <c r="U25" s="36"/>
      <c r="V25" s="39"/>
      <c r="W25" s="39"/>
      <c r="X25" s="39"/>
      <c r="Y25" s="39"/>
      <c r="Z25" s="39"/>
      <c r="AA25" s="39"/>
      <c r="AB25" s="26"/>
    </row>
    <row r="26" spans="2:28" ht="29.45" customHeight="1" x14ac:dyDescent="0.2">
      <c r="B26" s="923" t="s">
        <v>501</v>
      </c>
      <c r="C26" s="923"/>
      <c r="D26" s="923"/>
      <c r="E26" s="923"/>
      <c r="F26" s="923"/>
      <c r="G26" s="923"/>
      <c r="H26" s="923"/>
      <c r="I26" s="923"/>
      <c r="J26" s="923"/>
      <c r="K26" s="923"/>
      <c r="L26" s="923"/>
      <c r="M26" s="923"/>
      <c r="N26" s="923"/>
      <c r="O26" s="923"/>
      <c r="P26" s="923"/>
      <c r="Q26" s="923"/>
      <c r="R26" s="923"/>
      <c r="S26" s="923"/>
      <c r="T26" s="923"/>
      <c r="U26" s="923"/>
      <c r="V26" s="923"/>
      <c r="W26" s="923"/>
      <c r="X26" s="923"/>
      <c r="Y26" s="923"/>
      <c r="Z26" s="923"/>
      <c r="AA26" s="923"/>
      <c r="AB26" s="26"/>
    </row>
    <row r="27" spans="2:28" ht="8.1" customHeight="1" x14ac:dyDescent="0.25">
      <c r="B27" s="665"/>
      <c r="C27" s="665"/>
      <c r="D27" s="665"/>
      <c r="E27" s="665"/>
      <c r="F27" s="665"/>
      <c r="G27" s="665"/>
      <c r="H27" s="665"/>
      <c r="I27" s="665"/>
      <c r="J27" s="665"/>
      <c r="K27" s="665"/>
      <c r="L27" s="665"/>
      <c r="M27" s="665"/>
      <c r="N27" s="665"/>
      <c r="O27" s="663"/>
      <c r="P27" s="663"/>
      <c r="Q27" s="664"/>
      <c r="R27" s="664"/>
      <c r="S27" s="39"/>
      <c r="T27" s="39"/>
      <c r="U27" s="39"/>
      <c r="V27" s="39"/>
      <c r="W27" s="39"/>
      <c r="X27" s="39"/>
      <c r="Y27" s="39"/>
      <c r="Z27" s="39"/>
      <c r="AA27" s="39"/>
      <c r="AB27" s="26"/>
    </row>
    <row r="28" spans="2:28" ht="29.45" customHeight="1" x14ac:dyDescent="0.2">
      <c r="B28" s="923" t="s">
        <v>502</v>
      </c>
      <c r="C28" s="923"/>
      <c r="D28" s="923"/>
      <c r="E28" s="923"/>
      <c r="F28" s="923"/>
      <c r="G28" s="923"/>
      <c r="H28" s="923"/>
      <c r="I28" s="923"/>
      <c r="J28" s="923"/>
      <c r="K28" s="923"/>
      <c r="L28" s="923"/>
      <c r="M28" s="923"/>
      <c r="N28" s="923"/>
      <c r="O28" s="923"/>
      <c r="P28" s="923"/>
      <c r="Q28" s="923"/>
      <c r="R28" s="923"/>
      <c r="S28" s="923"/>
      <c r="T28" s="923"/>
      <c r="U28" s="923"/>
      <c r="V28" s="923"/>
      <c r="W28" s="923"/>
      <c r="X28" s="923"/>
      <c r="Y28" s="923"/>
      <c r="Z28" s="923"/>
      <c r="AA28" s="923"/>
      <c r="AB28" s="26"/>
    </row>
    <row r="29" spans="2:28" ht="8.1" customHeight="1" x14ac:dyDescent="0.25"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26"/>
    </row>
    <row r="30" spans="2:28" ht="10.35" customHeight="1" x14ac:dyDescent="0.2">
      <c r="B30" s="923" t="s">
        <v>504</v>
      </c>
      <c r="C30" s="923"/>
      <c r="D30" s="923"/>
      <c r="E30" s="923"/>
      <c r="F30" s="923"/>
      <c r="G30" s="923"/>
      <c r="H30" s="923"/>
      <c r="I30" s="923"/>
      <c r="J30" s="923"/>
      <c r="K30" s="923"/>
      <c r="L30" s="923"/>
      <c r="M30" s="923"/>
      <c r="N30" s="923"/>
      <c r="O30" s="923"/>
      <c r="P30" s="923"/>
      <c r="Q30" s="923"/>
      <c r="R30" s="923"/>
      <c r="S30" s="923"/>
      <c r="T30" s="923"/>
      <c r="U30" s="923"/>
      <c r="V30" s="923"/>
      <c r="W30" s="923"/>
      <c r="X30" s="923"/>
      <c r="Y30" s="923"/>
      <c r="Z30" s="923"/>
      <c r="AA30" s="923"/>
      <c r="AB30" s="26"/>
    </row>
    <row r="31" spans="2:28" ht="12.6" customHeight="1" x14ac:dyDescent="0.25"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26"/>
    </row>
    <row r="32" spans="2:28" ht="21.6" customHeight="1" x14ac:dyDescent="0.25"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155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26"/>
    </row>
    <row r="33" spans="2:28" ht="12.6" customHeight="1" x14ac:dyDescent="0.2">
      <c r="AB33" s="26"/>
    </row>
    <row r="34" spans="2:28" ht="15" customHeight="1" x14ac:dyDescent="0.25">
      <c r="B34" s="581" t="e">
        <f>'Dados de Entrada'!#REF!</f>
        <v>#REF!</v>
      </c>
      <c r="C34" s="581"/>
      <c r="D34" s="581"/>
      <c r="E34" s="581"/>
      <c r="F34" s="581"/>
      <c r="G34" s="581"/>
      <c r="H34" s="581"/>
      <c r="I34" s="581"/>
      <c r="J34" s="581"/>
      <c r="K34" s="581"/>
      <c r="L34" s="581"/>
      <c r="M34" s="581"/>
      <c r="N34" s="581"/>
      <c r="O34" s="581"/>
      <c r="P34" s="581"/>
      <c r="Q34" s="581"/>
      <c r="R34" s="581"/>
      <c r="S34" s="581"/>
      <c r="T34" s="581"/>
      <c r="U34" s="581"/>
      <c r="V34" s="581"/>
      <c r="W34" s="581"/>
      <c r="X34" s="581"/>
      <c r="Y34" s="581"/>
      <c r="Z34" s="581"/>
      <c r="AA34" s="581"/>
      <c r="AB34" s="26"/>
    </row>
    <row r="35" spans="2:28" ht="12.6" customHeight="1" x14ac:dyDescent="0.25"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26"/>
    </row>
    <row r="36" spans="2:28" ht="12.6" customHeight="1" x14ac:dyDescent="0.25">
      <c r="B36" s="586" t="e">
        <f>'Dados de Entrada'!#REF!</f>
        <v>#REF!</v>
      </c>
      <c r="C36" s="586"/>
      <c r="D36" s="586"/>
      <c r="E36" s="586"/>
      <c r="F36" s="586"/>
      <c r="G36" s="586"/>
      <c r="H36" s="586"/>
      <c r="I36" s="586"/>
      <c r="J36" s="586"/>
      <c r="K36" s="586"/>
      <c r="L36" s="586"/>
      <c r="M36" s="586"/>
      <c r="N36" s="586"/>
      <c r="O36" s="586"/>
      <c r="P36" s="586"/>
      <c r="Q36" s="586"/>
      <c r="R36" s="586"/>
      <c r="S36" s="586"/>
      <c r="T36" s="586"/>
      <c r="U36" s="586"/>
      <c r="V36" s="586"/>
      <c r="W36" s="586"/>
      <c r="X36" s="586"/>
      <c r="Y36" s="586"/>
      <c r="Z36" s="586"/>
      <c r="AA36" s="586"/>
      <c r="AB36" s="26"/>
    </row>
    <row r="37" spans="2:28" ht="12.6" customHeight="1" x14ac:dyDescent="0.25">
      <c r="B37" s="26"/>
      <c r="C37" s="26"/>
      <c r="D37" s="26"/>
      <c r="E37" s="26"/>
      <c r="F37" s="26"/>
      <c r="G37" s="26"/>
      <c r="H37" s="558"/>
      <c r="I37" s="558"/>
      <c r="J37" s="558"/>
      <c r="K37" s="558"/>
      <c r="L37" s="558"/>
      <c r="M37" s="558"/>
      <c r="N37" s="558"/>
      <c r="O37" s="558"/>
      <c r="P37" s="558"/>
      <c r="Q37" s="558"/>
      <c r="R37" s="558"/>
      <c r="S37" s="558"/>
      <c r="T37" s="558"/>
      <c r="U37" s="558"/>
      <c r="V37" s="558"/>
      <c r="W37" s="558"/>
      <c r="X37" s="558"/>
      <c r="Y37" s="26"/>
      <c r="Z37" s="26"/>
      <c r="AA37" s="26"/>
      <c r="AB37" s="26"/>
    </row>
    <row r="38" spans="2:28" ht="12.6" customHeight="1" x14ac:dyDescent="0.2"/>
    <row r="39" spans="2:28" ht="12.6" customHeight="1" thickBot="1" x14ac:dyDescent="0.25"/>
    <row r="40" spans="2:28" ht="12.6" customHeight="1" x14ac:dyDescent="0.2">
      <c r="D40" s="135"/>
      <c r="E40" s="136"/>
      <c r="F40" s="136"/>
      <c r="G40" s="136"/>
      <c r="H40" s="136"/>
      <c r="I40" s="136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7"/>
    </row>
    <row r="41" spans="2:28" ht="12.6" customHeight="1" x14ac:dyDescent="0.2">
      <c r="D41" s="78"/>
      <c r="Y41" s="79"/>
    </row>
    <row r="42" spans="2:28" ht="12.6" customHeight="1" x14ac:dyDescent="0.2">
      <c r="D42" s="78"/>
      <c r="Y42" s="79"/>
    </row>
    <row r="43" spans="2:28" ht="12.6" customHeight="1" x14ac:dyDescent="0.2">
      <c r="D43" s="78"/>
      <c r="Y43" s="79"/>
    </row>
    <row r="44" spans="2:28" ht="12.6" customHeight="1" x14ac:dyDescent="0.2">
      <c r="B44" s="62"/>
      <c r="C44" s="62"/>
      <c r="D44" s="138"/>
      <c r="E44" s="62"/>
      <c r="F44" s="62"/>
      <c r="G44" s="62"/>
      <c r="H44" s="62"/>
      <c r="I44" s="62"/>
      <c r="J44" s="582"/>
      <c r="K44" s="582"/>
      <c r="L44" s="582"/>
      <c r="M44" s="582"/>
      <c r="N44" s="582"/>
      <c r="O44" s="582"/>
      <c r="P44" s="582"/>
      <c r="Q44" s="582"/>
      <c r="R44" s="582"/>
      <c r="S44" s="582"/>
      <c r="T44" s="62"/>
      <c r="U44" s="62"/>
      <c r="V44" s="62"/>
      <c r="W44" s="62"/>
      <c r="X44" s="62"/>
      <c r="Y44" s="139"/>
      <c r="Z44" s="62"/>
      <c r="AA44" s="62"/>
    </row>
    <row r="45" spans="2:28" ht="15" customHeight="1" x14ac:dyDescent="0.35">
      <c r="D45" s="78"/>
      <c r="K45" s="583" t="s">
        <v>141</v>
      </c>
      <c r="L45" s="583"/>
      <c r="M45" s="583"/>
      <c r="N45" s="583"/>
      <c r="O45" s="583"/>
      <c r="P45" s="583"/>
      <c r="Q45" s="583"/>
      <c r="R45" s="583"/>
      <c r="S45" s="583"/>
      <c r="T45" s="140"/>
      <c r="U45" s="140"/>
      <c r="Y45" s="79"/>
    </row>
    <row r="46" spans="2:28" ht="12.6" customHeight="1" x14ac:dyDescent="0.35">
      <c r="D46" s="78"/>
      <c r="J46" s="140"/>
      <c r="K46" s="584" t="s">
        <v>142</v>
      </c>
      <c r="L46" s="584"/>
      <c r="M46" s="584"/>
      <c r="N46" s="584"/>
      <c r="O46" s="584"/>
      <c r="P46" s="584"/>
      <c r="Q46" s="584"/>
      <c r="R46" s="584"/>
      <c r="S46" s="584"/>
      <c r="T46" s="140"/>
      <c r="U46" s="140"/>
      <c r="V46" s="140"/>
      <c r="Y46" s="79"/>
    </row>
    <row r="47" spans="2:28" ht="12.6" customHeight="1" x14ac:dyDescent="0.2">
      <c r="D47" s="78"/>
      <c r="K47" s="584" t="s">
        <v>143</v>
      </c>
      <c r="L47" s="584"/>
      <c r="M47" s="584"/>
      <c r="N47" s="584"/>
      <c r="O47" s="584"/>
      <c r="P47" s="584"/>
      <c r="Q47" s="584"/>
      <c r="R47" s="584"/>
      <c r="S47" s="584"/>
      <c r="Y47" s="79"/>
    </row>
    <row r="48" spans="2:28" ht="12.6" customHeight="1" thickBot="1" x14ac:dyDescent="0.25">
      <c r="D48" s="80"/>
      <c r="E48" s="81"/>
      <c r="F48" s="81"/>
      <c r="G48" s="81"/>
      <c r="H48" s="81"/>
      <c r="I48" s="81"/>
      <c r="J48" s="585"/>
      <c r="K48" s="585"/>
      <c r="L48" s="585"/>
      <c r="M48" s="585"/>
      <c r="N48" s="585"/>
      <c r="O48" s="585"/>
      <c r="P48" s="585"/>
      <c r="Q48" s="81"/>
      <c r="R48" s="585"/>
      <c r="S48" s="585"/>
      <c r="T48" s="585"/>
      <c r="U48" s="585"/>
      <c r="V48" s="585"/>
      <c r="W48" s="585"/>
      <c r="X48" s="81"/>
      <c r="Y48" s="82"/>
    </row>
    <row r="49" ht="6" customHeight="1" x14ac:dyDescent="0.2"/>
    <row r="50" ht="15" customHeight="1" x14ac:dyDescent="0.2"/>
    <row r="51" ht="12.6" customHeight="1" x14ac:dyDescent="0.2"/>
    <row r="52" ht="12.6" customHeight="1" x14ac:dyDescent="0.2"/>
    <row r="53" ht="12.6" customHeight="1" x14ac:dyDescent="0.2"/>
    <row r="54" ht="12.6" customHeight="1" x14ac:dyDescent="0.2"/>
    <row r="55" ht="12.6" customHeight="1" x14ac:dyDescent="0.2"/>
    <row r="56" ht="12.6" customHeight="1" x14ac:dyDescent="0.2"/>
    <row r="57" ht="12.6" customHeight="1" x14ac:dyDescent="0.2"/>
    <row r="58" ht="12.6" customHeight="1" x14ac:dyDescent="0.2"/>
    <row r="59" ht="12.6" customHeight="1" x14ac:dyDescent="0.2"/>
    <row r="60" ht="12.6" customHeight="1" x14ac:dyDescent="0.2"/>
    <row r="61" ht="12.6" customHeight="1" x14ac:dyDescent="0.2"/>
    <row r="62" ht="12.6" customHeight="1" x14ac:dyDescent="0.2"/>
    <row r="63" ht="12.6" customHeight="1" x14ac:dyDescent="0.2"/>
    <row r="64" ht="12.6" customHeight="1" x14ac:dyDescent="0.2"/>
    <row r="65" ht="12.6" customHeight="1" x14ac:dyDescent="0.2"/>
    <row r="66" ht="12.6" customHeight="1" x14ac:dyDescent="0.2"/>
    <row r="67" ht="12.6" customHeight="1" x14ac:dyDescent="0.2"/>
    <row r="68" ht="12.6" customHeight="1" x14ac:dyDescent="0.2"/>
    <row r="69" ht="12.6" customHeight="1" x14ac:dyDescent="0.2"/>
    <row r="70" ht="12.6" customHeight="1" x14ac:dyDescent="0.2"/>
    <row r="71" ht="12.6" customHeight="1" x14ac:dyDescent="0.2"/>
    <row r="72" ht="12.6" customHeight="1" x14ac:dyDescent="0.2"/>
    <row r="73" ht="12.6" customHeight="1" x14ac:dyDescent="0.2"/>
    <row r="74" ht="12.6" customHeight="1" x14ac:dyDescent="0.2"/>
    <row r="75" ht="12.6" customHeight="1" x14ac:dyDescent="0.2"/>
    <row r="76" ht="12.6" customHeight="1" x14ac:dyDescent="0.2"/>
    <row r="77" ht="12.6" customHeight="1" x14ac:dyDescent="0.2"/>
    <row r="78" ht="12.6" customHeight="1" x14ac:dyDescent="0.2"/>
    <row r="79" ht="12.6" customHeight="1" x14ac:dyDescent="0.2"/>
    <row r="80" ht="12.6" customHeight="1" x14ac:dyDescent="0.2"/>
    <row r="81" ht="12.6" customHeight="1" x14ac:dyDescent="0.2"/>
    <row r="82" ht="12.6" customHeight="1" x14ac:dyDescent="0.2"/>
    <row r="83" ht="12.6" customHeight="1" x14ac:dyDescent="0.2"/>
    <row r="84" ht="12.6" customHeight="1" x14ac:dyDescent="0.2"/>
    <row r="85" ht="12.6" customHeight="1" x14ac:dyDescent="0.2"/>
    <row r="86" ht="12.6" customHeight="1" x14ac:dyDescent="0.2"/>
    <row r="87" ht="12.6" customHeight="1" x14ac:dyDescent="0.2"/>
    <row r="88" ht="12.6" customHeight="1" x14ac:dyDescent="0.2"/>
    <row r="89" ht="12.6" customHeight="1" x14ac:dyDescent="0.2"/>
    <row r="90" ht="12.6" customHeight="1" x14ac:dyDescent="0.2"/>
    <row r="91" ht="12.6" customHeight="1" x14ac:dyDescent="0.2"/>
    <row r="92" ht="12.6" customHeight="1" x14ac:dyDescent="0.2"/>
    <row r="93" ht="12.6" customHeight="1" x14ac:dyDescent="0.2"/>
    <row r="94" ht="12.6" customHeight="1" x14ac:dyDescent="0.2"/>
    <row r="95" ht="12.6" customHeight="1" x14ac:dyDescent="0.2"/>
    <row r="96" ht="12.6" customHeight="1" x14ac:dyDescent="0.2"/>
    <row r="97" ht="12.6" customHeight="1" x14ac:dyDescent="0.2"/>
    <row r="98" ht="12.6" customHeight="1" x14ac:dyDescent="0.2"/>
    <row r="99" ht="12.6" customHeight="1" x14ac:dyDescent="0.2"/>
    <row r="100" ht="12.6" customHeight="1" x14ac:dyDescent="0.2"/>
    <row r="101" ht="12.6" customHeight="1" x14ac:dyDescent="0.2"/>
    <row r="102" ht="12.6" customHeight="1" x14ac:dyDescent="0.2"/>
    <row r="103" ht="12.6" customHeight="1" x14ac:dyDescent="0.2"/>
    <row r="104" ht="12.6" customHeight="1" x14ac:dyDescent="0.2"/>
    <row r="105" ht="12.6" customHeight="1" x14ac:dyDescent="0.2"/>
    <row r="106" ht="12.6" customHeight="1" x14ac:dyDescent="0.2"/>
    <row r="107" ht="12.6" customHeight="1" x14ac:dyDescent="0.2"/>
    <row r="108" ht="12.6" customHeight="1" x14ac:dyDescent="0.2"/>
    <row r="109" ht="12.6" customHeight="1" x14ac:dyDescent="0.2"/>
    <row r="110" ht="12.6" customHeight="1" x14ac:dyDescent="0.2"/>
  </sheetData>
  <mergeCells count="29">
    <mergeCell ref="B34:AA34"/>
    <mergeCell ref="B25:N25"/>
    <mergeCell ref="O25:P25"/>
    <mergeCell ref="Q25:R25"/>
    <mergeCell ref="B8:AA8"/>
    <mergeCell ref="B16:AA16"/>
    <mergeCell ref="B18:AA20"/>
    <mergeCell ref="B24:AA24"/>
    <mergeCell ref="B2:K2"/>
    <mergeCell ref="P2:W3"/>
    <mergeCell ref="B26:AA26"/>
    <mergeCell ref="B10:AA11"/>
    <mergeCell ref="B12:AA14"/>
    <mergeCell ref="AI5:AQ5"/>
    <mergeCell ref="B4:AA4"/>
    <mergeCell ref="B5:AA5"/>
    <mergeCell ref="K47:S47"/>
    <mergeCell ref="J48:P48"/>
    <mergeCell ref="R48:W48"/>
    <mergeCell ref="K45:S45"/>
    <mergeCell ref="K46:S46"/>
    <mergeCell ref="J44:S44"/>
    <mergeCell ref="B36:AA36"/>
    <mergeCell ref="H37:X37"/>
    <mergeCell ref="B27:N27"/>
    <mergeCell ref="O27:P27"/>
    <mergeCell ref="Q27:R27"/>
    <mergeCell ref="B28:AA28"/>
    <mergeCell ref="B30:AA30"/>
  </mergeCells>
  <printOptions horizontalCentered="1"/>
  <pageMargins left="0.23622047244094491" right="0.23622047244094491" top="0.39370078740157483" bottom="0" header="0.51181102362204722" footer="0.51181102362204722"/>
  <pageSetup paperSize="9" scale="98" orientation="portrait" r:id="rId1"/>
  <headerFooter alignWithMargins="0"/>
  <colBreaks count="1" manualBreakCount="1">
    <brk id="28" max="8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18</vt:i4>
      </vt:variant>
    </vt:vector>
  </HeadingPairs>
  <TitlesOfParts>
    <vt:vector size="29" baseType="lpstr">
      <vt:lpstr>Dados de Entrada</vt:lpstr>
      <vt:lpstr>CONTROLE CERT.</vt:lpstr>
      <vt:lpstr>RV</vt:lpstr>
      <vt:lpstr>L &gt; ou = 24</vt:lpstr>
      <vt:lpstr>CNARQ</vt:lpstr>
      <vt:lpstr>NBL</vt:lpstr>
      <vt:lpstr>CNBL</vt:lpstr>
      <vt:lpstr>CSN</vt:lpstr>
      <vt:lpstr>LC</vt:lpstr>
      <vt:lpstr>LP</vt:lpstr>
      <vt:lpstr>CHT</vt:lpstr>
      <vt:lpstr>'L &gt; ou = 24'!AB</vt:lpstr>
      <vt:lpstr>'L &gt; ou = 24'!AL</vt:lpstr>
      <vt:lpstr>CHT!Area_de_impressao</vt:lpstr>
      <vt:lpstr>CNARQ!Area_de_impressao</vt:lpstr>
      <vt:lpstr>CNBL!Area_de_impressao</vt:lpstr>
      <vt:lpstr>'CONTROLE CERT.'!Area_de_impressao</vt:lpstr>
      <vt:lpstr>CSN!Area_de_impressao</vt:lpstr>
      <vt:lpstr>'Dados de Entrada'!Area_de_impressao</vt:lpstr>
      <vt:lpstr>'L &gt; ou = 24'!Area_de_impressao</vt:lpstr>
      <vt:lpstr>'LC'!Area_de_impressao</vt:lpstr>
      <vt:lpstr>LP!Area_de_impressao</vt:lpstr>
      <vt:lpstr>NBL!Area_de_impressao</vt:lpstr>
      <vt:lpstr>RV!Area_de_impressao</vt:lpstr>
      <vt:lpstr>'CONTROLE CERT.'!Titulos_de_impressao</vt:lpstr>
      <vt:lpstr>'Dados de Entrada'!Titulos_de_impressao</vt:lpstr>
      <vt:lpstr>'L &gt; ou = 24'!Titulos_de_impressao</vt:lpstr>
      <vt:lpstr>NBL!Titulos_de_impressao</vt:lpstr>
      <vt:lpstr>RV!Titulos_de_impressao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osvaldo</cp:lastModifiedBy>
  <cp:lastPrinted>2026-06-16T15:46:58Z</cp:lastPrinted>
  <dcterms:created xsi:type="dcterms:W3CDTF">2026-02-07T21:57:30Z</dcterms:created>
  <dcterms:modified xsi:type="dcterms:W3CDTF">2026-06-24T00:30:16Z</dcterms:modified>
</cp:coreProperties>
</file>