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STEMA2-02\Desktop\"/>
    </mc:Choice>
  </mc:AlternateContent>
  <xr:revisionPtr revIDLastSave="0" documentId="13_ncr:1_{680CDF74-7DDD-445B-B238-BBAD7A815B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6 CF" sheetId="5" r:id="rId1"/>
    <sheet name="EJERCICIO 6 SF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F48" i="6"/>
  <c r="D49" i="6"/>
  <c r="D48" i="6"/>
  <c r="E39" i="6"/>
  <c r="G38" i="6"/>
  <c r="G37" i="6"/>
  <c r="F37" i="6"/>
  <c r="E37" i="6"/>
  <c r="E38" i="6" s="1"/>
  <c r="F38" i="6" s="1"/>
  <c r="H38" i="6" s="1"/>
  <c r="K24" i="6"/>
  <c r="F17" i="6"/>
  <c r="F42" i="6" s="1"/>
  <c r="E12" i="6"/>
  <c r="E25" i="6" s="1"/>
  <c r="E42" i="6" s="1"/>
  <c r="K11" i="6"/>
  <c r="J11" i="6"/>
  <c r="I11" i="6"/>
  <c r="H11" i="6"/>
  <c r="G11" i="6"/>
  <c r="F11" i="6"/>
  <c r="F9" i="6" s="1"/>
  <c r="F12" i="6" s="1"/>
  <c r="F10" i="6"/>
  <c r="F19" i="6" s="1"/>
  <c r="E5" i="6"/>
  <c r="F5" i="6" s="1"/>
  <c r="G5" i="6" s="1"/>
  <c r="H5" i="6" s="1"/>
  <c r="K4" i="6"/>
  <c r="K18" i="6" s="1"/>
  <c r="K23" i="6" s="1"/>
  <c r="J4" i="6"/>
  <c r="J18" i="6" s="1"/>
  <c r="J23" i="6" s="1"/>
  <c r="H4" i="6"/>
  <c r="H18" i="6" s="1"/>
  <c r="H23" i="6" s="1"/>
  <c r="G4" i="6"/>
  <c r="G18" i="6" s="1"/>
  <c r="G23" i="6" s="1"/>
  <c r="F4" i="6"/>
  <c r="F18" i="6" s="1"/>
  <c r="E43" i="5"/>
  <c r="E42" i="5"/>
  <c r="H39" i="5"/>
  <c r="H38" i="5"/>
  <c r="H37" i="5"/>
  <c r="G38" i="5"/>
  <c r="G37" i="5"/>
  <c r="F39" i="5"/>
  <c r="F38" i="5"/>
  <c r="F37" i="5"/>
  <c r="E38" i="5"/>
  <c r="E39" i="5"/>
  <c r="E37" i="5"/>
  <c r="E29" i="5"/>
  <c r="G27" i="5"/>
  <c r="H27" i="5"/>
  <c r="I27" i="5"/>
  <c r="J27" i="5"/>
  <c r="K27" i="5"/>
  <c r="F27" i="5"/>
  <c r="E26" i="5"/>
  <c r="E25" i="5"/>
  <c r="K24" i="5"/>
  <c r="G23" i="5"/>
  <c r="H23" i="5"/>
  <c r="I23" i="5"/>
  <c r="J23" i="5"/>
  <c r="K23" i="5"/>
  <c r="F23" i="5"/>
  <c r="G19" i="5"/>
  <c r="H19" i="5"/>
  <c r="I19" i="5"/>
  <c r="J19" i="5"/>
  <c r="K19" i="5"/>
  <c r="F19" i="5"/>
  <c r="G18" i="5"/>
  <c r="H18" i="5"/>
  <c r="I18" i="5"/>
  <c r="J18" i="5"/>
  <c r="K18" i="5"/>
  <c r="F18" i="5"/>
  <c r="F17" i="5"/>
  <c r="F20" i="5" s="1"/>
  <c r="G9" i="5"/>
  <c r="G10" i="5"/>
  <c r="G12" i="5"/>
  <c r="F12" i="5"/>
  <c r="F9" i="5"/>
  <c r="F10" i="5"/>
  <c r="G11" i="5"/>
  <c r="H11" i="5"/>
  <c r="I11" i="5"/>
  <c r="J11" i="5"/>
  <c r="K11" i="5"/>
  <c r="F11" i="5"/>
  <c r="E12" i="5"/>
  <c r="G5" i="5"/>
  <c r="H5" i="5" s="1"/>
  <c r="I5" i="5" s="1"/>
  <c r="J5" i="5" s="1"/>
  <c r="K5" i="5" s="1"/>
  <c r="F5" i="5"/>
  <c r="G4" i="5"/>
  <c r="H4" i="5"/>
  <c r="I4" i="5"/>
  <c r="J4" i="5"/>
  <c r="K4" i="5"/>
  <c r="F4" i="5"/>
  <c r="E5" i="5"/>
  <c r="F21" i="5" l="1"/>
  <c r="F43" i="5" s="1"/>
  <c r="G17" i="5"/>
  <c r="F42" i="5"/>
  <c r="G10" i="6"/>
  <c r="F39" i="6"/>
  <c r="F20" i="6"/>
  <c r="F23" i="6"/>
  <c r="E29" i="6"/>
  <c r="E26" i="6"/>
  <c r="E43" i="6" s="1"/>
  <c r="H37" i="6"/>
  <c r="H39" i="6" s="1"/>
  <c r="I4" i="6"/>
  <c r="I18" i="6" s="1"/>
  <c r="I23" i="6" s="1"/>
  <c r="G17" i="6"/>
  <c r="F27" i="6"/>
  <c r="H10" i="5"/>
  <c r="H9" i="5" s="1"/>
  <c r="H12" i="5" s="1"/>
  <c r="G42" i="5" l="1"/>
  <c r="H17" i="5"/>
  <c r="G20" i="5"/>
  <c r="F22" i="5"/>
  <c r="F29" i="5" s="1"/>
  <c r="F21" i="6"/>
  <c r="F43" i="6" s="1"/>
  <c r="G19" i="6"/>
  <c r="G9" i="6"/>
  <c r="G42" i="6"/>
  <c r="H17" i="6"/>
  <c r="G20" i="6"/>
  <c r="I5" i="6"/>
  <c r="J5" i="6" s="1"/>
  <c r="K5" i="6" s="1"/>
  <c r="I10" i="5"/>
  <c r="I9" i="5" s="1"/>
  <c r="I12" i="5" s="1"/>
  <c r="I17" i="5" l="1"/>
  <c r="H42" i="5"/>
  <c r="H20" i="5"/>
  <c r="F30" i="5"/>
  <c r="G21" i="5"/>
  <c r="G43" i="5" s="1"/>
  <c r="G27" i="6"/>
  <c r="G12" i="6"/>
  <c r="G21" i="6"/>
  <c r="G43" i="6" s="1"/>
  <c r="H42" i="6"/>
  <c r="I17" i="6"/>
  <c r="F22" i="6"/>
  <c r="F29" i="6" s="1"/>
  <c r="J10" i="5"/>
  <c r="J9" i="5" s="1"/>
  <c r="J12" i="5" s="1"/>
  <c r="G22" i="5" l="1"/>
  <c r="G29" i="5" s="1"/>
  <c r="G30" i="5" s="1"/>
  <c r="H21" i="5"/>
  <c r="H43" i="5" s="1"/>
  <c r="J17" i="5"/>
  <c r="I42" i="5"/>
  <c r="I20" i="5"/>
  <c r="F30" i="6"/>
  <c r="G22" i="6"/>
  <c r="G29" i="6" s="1"/>
  <c r="I42" i="6"/>
  <c r="J17" i="6"/>
  <c r="H10" i="6"/>
  <c r="K10" i="5"/>
  <c r="K9" i="5" s="1"/>
  <c r="K12" i="5" s="1"/>
  <c r="H22" i="5" l="1"/>
  <c r="H29" i="5" s="1"/>
  <c r="H30" i="5" s="1"/>
  <c r="K17" i="5"/>
  <c r="J42" i="5"/>
  <c r="J20" i="5"/>
  <c r="I21" i="5"/>
  <c r="I43" i="5" s="1"/>
  <c r="J42" i="6"/>
  <c r="K17" i="6"/>
  <c r="H19" i="6"/>
  <c r="H9" i="6"/>
  <c r="G30" i="6"/>
  <c r="I22" i="5" l="1"/>
  <c r="I29" i="5" s="1"/>
  <c r="I30" i="5" s="1"/>
  <c r="K42" i="5"/>
  <c r="E44" i="5" s="1"/>
  <c r="K20" i="5"/>
  <c r="J21" i="5"/>
  <c r="J43" i="5" s="1"/>
  <c r="K42" i="6"/>
  <c r="E44" i="6" s="1"/>
  <c r="H27" i="6"/>
  <c r="H12" i="6"/>
  <c r="H20" i="6"/>
  <c r="J22" i="5" l="1"/>
  <c r="J29" i="5" s="1"/>
  <c r="K21" i="5"/>
  <c r="K43" i="5" s="1"/>
  <c r="E45" i="5" s="1"/>
  <c r="E33" i="5" s="1"/>
  <c r="H21" i="6"/>
  <c r="H43" i="6" s="1"/>
  <c r="I10" i="6"/>
  <c r="K22" i="5" l="1"/>
  <c r="K29" i="5" s="1"/>
  <c r="E32" i="5"/>
  <c r="I19" i="6"/>
  <c r="I9" i="6"/>
  <c r="H22" i="6"/>
  <c r="H29" i="6" s="1"/>
  <c r="H30" i="6" l="1"/>
  <c r="I27" i="6"/>
  <c r="I12" i="6"/>
  <c r="I20" i="6"/>
  <c r="I21" i="6" l="1"/>
  <c r="I43" i="6" s="1"/>
  <c r="J10" i="6"/>
  <c r="J19" i="6" l="1"/>
  <c r="J9" i="6"/>
  <c r="I22" i="6"/>
  <c r="I29" i="6" s="1"/>
  <c r="I30" i="6" s="1"/>
  <c r="J27" i="6" l="1"/>
  <c r="J12" i="6"/>
  <c r="J20" i="6"/>
  <c r="K10" i="6" l="1"/>
  <c r="J21" i="6"/>
  <c r="J43" i="6" s="1"/>
  <c r="J22" i="6" l="1"/>
  <c r="J29" i="6" s="1"/>
  <c r="K19" i="6"/>
  <c r="K9" i="6"/>
  <c r="K27" i="6" l="1"/>
  <c r="K12" i="6"/>
  <c r="K20" i="6"/>
  <c r="K21" i="6" l="1"/>
  <c r="K43" i="6" s="1"/>
  <c r="E45" i="6" s="1"/>
  <c r="E33" i="6" s="1"/>
  <c r="K22" i="6" l="1"/>
  <c r="K29" i="6" s="1"/>
  <c r="E31" i="6" l="1"/>
  <c r="E32" i="6"/>
</calcChain>
</file>

<file path=xl/sharedStrings.xml><?xml version="1.0" encoding="utf-8"?>
<sst xmlns="http://schemas.openxmlformats.org/spreadsheetml/2006/main" count="112" uniqueCount="54">
  <si>
    <t>TMAR</t>
  </si>
  <si>
    <t>IR</t>
  </si>
  <si>
    <t>DEPRECIACION METODO DE LA SUMA DE LOS DIGITOS DE LOS AÑOS</t>
  </si>
  <si>
    <t>AÑOS</t>
  </si>
  <si>
    <t>VALOR EN LIBROS</t>
  </si>
  <si>
    <t>ABONO A LA DEUDA</t>
  </si>
  <si>
    <t>INTERES</t>
  </si>
  <si>
    <t>CUOTA</t>
  </si>
  <si>
    <t>SALDO INSOLUTO</t>
  </si>
  <si>
    <t>INVERSION</t>
  </si>
  <si>
    <t>PRESTAMO</t>
  </si>
  <si>
    <t>INST. FINANCIERA</t>
  </si>
  <si>
    <t>MONTO</t>
  </si>
  <si>
    <t>INVERSIONISTA</t>
  </si>
  <si>
    <t>TOTAL</t>
  </si>
  <si>
    <t>TMAR MIXTA</t>
  </si>
  <si>
    <t>TASA</t>
  </si>
  <si>
    <t>BENEFICIOS (AÑO 1)</t>
  </si>
  <si>
    <t>INC. ANUALES  BENEFICIOS</t>
  </si>
  <si>
    <t>VALOR DE SALVAMENTO</t>
  </si>
  <si>
    <t>VIDA UTIL (AÑOS)</t>
  </si>
  <si>
    <t>DEPRECIACION METODO SDA</t>
  </si>
  <si>
    <t>METODO DE CUOTA NIVELADA</t>
  </si>
  <si>
    <t>TASA (ANUAL)</t>
  </si>
  <si>
    <t>PLAZO (ANUAL)</t>
  </si>
  <si>
    <t>DEP ANUAL</t>
  </si>
  <si>
    <t>CALENDARIO DEL PAGO. METODO DE CUOTA NIVELADA</t>
  </si>
  <si>
    <t>FLUJO NETO DE EFECTIVO CON FINANCIAMIENTO</t>
  </si>
  <si>
    <t>% APORT.</t>
  </si>
  <si>
    <t>IR (30%)</t>
  </si>
  <si>
    <t>Beneficios</t>
  </si>
  <si>
    <t>Intereses</t>
  </si>
  <si>
    <t>Utilidad antes del IR</t>
  </si>
  <si>
    <t>Valor de salvamento</t>
  </si>
  <si>
    <t>Prestamo</t>
  </si>
  <si>
    <t>Abono a la deuda</t>
  </si>
  <si>
    <t>VPN</t>
  </si>
  <si>
    <t>TIR</t>
  </si>
  <si>
    <t>RBC</t>
  </si>
  <si>
    <t>VPN B</t>
  </si>
  <si>
    <t>VPN C</t>
  </si>
  <si>
    <t>Flujo neto de efectivo</t>
  </si>
  <si>
    <t>Depreciación</t>
  </si>
  <si>
    <t>Inversión</t>
  </si>
  <si>
    <t>Costos</t>
  </si>
  <si>
    <t>Utilidad despues del IR</t>
  </si>
  <si>
    <t>Conclusion: como el VPN &gt; 0 entonces conviene comprar el torno</t>
  </si>
  <si>
    <t>Como TIR &gt; TMAR mixta entonces conviene comprar el torno</t>
  </si>
  <si>
    <t>Como la RBC es mayor que 1 entonces conviene comprar el torno</t>
  </si>
  <si>
    <t>Periodo de Recuper.</t>
  </si>
  <si>
    <t>FNE acumulado</t>
  </si>
  <si>
    <t>4 años</t>
  </si>
  <si>
    <t xml:space="preserve"> en el año 6 se supera el negativo del año 0</t>
  </si>
  <si>
    <t>Como TIR &gt; TMAR entonces conviene comprar el 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</si>
</sst>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5" formatCode="&quot;C$&quot;#,##0.0_);[Red]\(&quot;C$&quot;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0" fillId="0" borderId="1" xfId="0" applyBorder="1"/>
    <xf numFmtId="2" fontId="0" fillId="0" borderId="1" xfId="0" applyNumberFormat="1" applyBorder="1"/>
    <xf numFmtId="10" fontId="0" fillId="0" borderId="1" xfId="1" applyNumberFormat="1" applyFont="1" applyBorder="1"/>
    <xf numFmtId="9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2" xfId="0" applyBorder="1"/>
    <xf numFmtId="0" fontId="0" fillId="0" borderId="14" xfId="0" applyBorder="1"/>
    <xf numFmtId="0" fontId="0" fillId="0" borderId="8" xfId="0" applyFill="1" applyBorder="1"/>
    <xf numFmtId="0" fontId="0" fillId="0" borderId="15" xfId="0" applyFill="1" applyBorder="1"/>
    <xf numFmtId="0" fontId="0" fillId="0" borderId="16" xfId="0" applyBorder="1"/>
    <xf numFmtId="10" fontId="0" fillId="0" borderId="16" xfId="0" applyNumberFormat="1" applyBorder="1"/>
    <xf numFmtId="10" fontId="0" fillId="2" borderId="17" xfId="0" applyNumberFormat="1" applyFill="1" applyBorder="1"/>
    <xf numFmtId="0" fontId="0" fillId="0" borderId="6" xfId="0" applyFill="1" applyBorder="1"/>
    <xf numFmtId="0" fontId="0" fillId="0" borderId="7" xfId="0" applyBorder="1"/>
    <xf numFmtId="10" fontId="0" fillId="0" borderId="7" xfId="1" applyNumberFormat="1" applyFont="1" applyBorder="1"/>
    <xf numFmtId="9" fontId="0" fillId="0" borderId="7" xfId="0" applyNumberFormat="1" applyBorder="1"/>
    <xf numFmtId="10" fontId="0" fillId="0" borderId="18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2" fontId="0" fillId="0" borderId="9" xfId="0" applyNumberFormat="1" applyBorder="1"/>
    <xf numFmtId="0" fontId="0" fillId="0" borderId="15" xfId="0" applyBorder="1"/>
    <xf numFmtId="2" fontId="0" fillId="0" borderId="16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/>
    <xf numFmtId="0" fontId="0" fillId="2" borderId="8" xfId="0" applyFill="1" applyBorder="1"/>
    <xf numFmtId="0" fontId="0" fillId="0" borderId="9" xfId="0" applyBorder="1"/>
    <xf numFmtId="0" fontId="3" fillId="2" borderId="15" xfId="0" applyFont="1" applyFill="1" applyBorder="1"/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/>
    <xf numFmtId="2" fontId="0" fillId="0" borderId="2" xfId="0" applyNumberFormat="1" applyBorder="1"/>
    <xf numFmtId="2" fontId="0" fillId="0" borderId="11" xfId="0" applyNumberFormat="1" applyBorder="1"/>
    <xf numFmtId="0" fontId="3" fillId="2" borderId="3" xfId="0" applyFont="1" applyFill="1" applyBorder="1"/>
    <xf numFmtId="2" fontId="3" fillId="2" borderId="4" xfId="0" applyNumberFormat="1" applyFont="1" applyFill="1" applyBorder="1"/>
    <xf numFmtId="0" fontId="3" fillId="2" borderId="12" xfId="0" applyFont="1" applyFill="1" applyBorder="1"/>
    <xf numFmtId="165" fontId="3" fillId="2" borderId="14" xfId="0" applyNumberFormat="1" applyFont="1" applyFill="1" applyBorder="1"/>
    <xf numFmtId="0" fontId="3" fillId="2" borderId="8" xfId="0" applyFont="1" applyFill="1" applyBorder="1"/>
    <xf numFmtId="10" fontId="3" fillId="2" borderId="9" xfId="0" applyNumberFormat="1" applyFont="1" applyFill="1" applyBorder="1"/>
    <xf numFmtId="2" fontId="3" fillId="2" borderId="9" xfId="0" applyNumberFormat="1" applyFont="1" applyFill="1" applyBorder="1"/>
    <xf numFmtId="18" fontId="3" fillId="2" borderId="17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9" xfId="0" applyNumberFormat="1" applyBorder="1"/>
    <xf numFmtId="9" fontId="0" fillId="0" borderId="17" xfId="0" applyNumberFormat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165" fontId="0" fillId="2" borderId="14" xfId="0" applyNumberFormat="1" applyFill="1" applyBorder="1"/>
    <xf numFmtId="0" fontId="0" fillId="0" borderId="22" xfId="0" applyFill="1" applyBorder="1"/>
    <xf numFmtId="2" fontId="0" fillId="0" borderId="0" xfId="0" applyNumberFormat="1"/>
    <xf numFmtId="8" fontId="0" fillId="0" borderId="0" xfId="0" applyNumberFormat="1"/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Normal="100" workbookViewId="0">
      <selection activeCell="M3" sqref="M3"/>
    </sheetView>
  </sheetViews>
  <sheetFormatPr baseColWidth="10" defaultRowHeight="15" x14ac:dyDescent="0.25"/>
  <cols>
    <col min="1" max="1" width="27.5703125" customWidth="1"/>
    <col min="2" max="2" width="11.42578125" customWidth="1"/>
    <col min="3" max="3" width="3.140625" customWidth="1"/>
    <col min="4" max="4" width="20.28515625" customWidth="1"/>
    <col min="5" max="5" width="15.5703125" customWidth="1"/>
    <col min="6" max="6" width="11.5703125" bestFit="1" customWidth="1"/>
    <col min="8" max="8" width="12" customWidth="1"/>
  </cols>
  <sheetData>
    <row r="1" spans="1:11" ht="15.75" thickBot="1" x14ac:dyDescent="0.3"/>
    <row r="2" spans="1:11" ht="15.75" thickBot="1" x14ac:dyDescent="0.3">
      <c r="D2" s="53" t="s">
        <v>2</v>
      </c>
      <c r="E2" s="54"/>
      <c r="F2" s="54"/>
      <c r="G2" s="54"/>
      <c r="H2" s="54"/>
      <c r="I2" s="54"/>
      <c r="J2" s="54"/>
      <c r="K2" s="55"/>
    </row>
    <row r="3" spans="1:11" x14ac:dyDescent="0.25">
      <c r="A3" s="7" t="s">
        <v>17</v>
      </c>
      <c r="B3" s="8">
        <v>13500</v>
      </c>
      <c r="D3" s="7" t="s">
        <v>3</v>
      </c>
      <c r="E3" s="49">
        <v>0</v>
      </c>
      <c r="F3" s="49">
        <v>1</v>
      </c>
      <c r="G3" s="49">
        <v>2</v>
      </c>
      <c r="H3" s="49">
        <v>3</v>
      </c>
      <c r="I3" s="49">
        <v>4</v>
      </c>
      <c r="J3" s="49">
        <v>5</v>
      </c>
      <c r="K3" s="50">
        <v>6</v>
      </c>
    </row>
    <row r="4" spans="1:11" x14ac:dyDescent="0.25">
      <c r="A4" s="22" t="s">
        <v>18</v>
      </c>
      <c r="B4" s="34">
        <v>476.63330042854443</v>
      </c>
      <c r="D4" s="22" t="s">
        <v>25</v>
      </c>
      <c r="E4" s="2"/>
      <c r="F4" s="2">
        <f>SYD($E$5,$B$6,$B$7,F3)</f>
        <v>13142.857142857143</v>
      </c>
      <c r="G4" s="2">
        <f t="shared" ref="G4:K4" si="0">SYD($E$5,$B$6,$B$7,G3)</f>
        <v>10952.380952380952</v>
      </c>
      <c r="H4" s="2">
        <f t="shared" si="0"/>
        <v>8761.9047619047615</v>
      </c>
      <c r="I4" s="2">
        <f t="shared" si="0"/>
        <v>6571.4285714285716</v>
      </c>
      <c r="J4" s="2">
        <f t="shared" si="0"/>
        <v>4380.9523809523807</v>
      </c>
      <c r="K4" s="2">
        <f t="shared" si="0"/>
        <v>2190.4761904761904</v>
      </c>
    </row>
    <row r="5" spans="1:11" ht="15.75" thickBot="1" x14ac:dyDescent="0.3">
      <c r="A5" s="22" t="s">
        <v>9</v>
      </c>
      <c r="B5" s="34">
        <v>54000</v>
      </c>
      <c r="D5" s="24" t="s">
        <v>4</v>
      </c>
      <c r="E5" s="25">
        <f>B5</f>
        <v>54000</v>
      </c>
      <c r="F5" s="25">
        <f>E5-F4</f>
        <v>40857.142857142855</v>
      </c>
      <c r="G5" s="25">
        <f t="shared" ref="G5:K5" si="1">F5-G4</f>
        <v>29904.761904761901</v>
      </c>
      <c r="H5" s="25">
        <f t="shared" si="1"/>
        <v>21142.857142857138</v>
      </c>
      <c r="I5" s="25">
        <f t="shared" si="1"/>
        <v>14571.428571428565</v>
      </c>
      <c r="J5" s="25">
        <f t="shared" si="1"/>
        <v>10190.476190476184</v>
      </c>
      <c r="K5" s="25">
        <f t="shared" si="1"/>
        <v>7999.9999999999927</v>
      </c>
    </row>
    <row r="6" spans="1:11" ht="15.75" thickBot="1" x14ac:dyDescent="0.3">
      <c r="A6" s="22" t="s">
        <v>19</v>
      </c>
      <c r="B6" s="34">
        <v>8000</v>
      </c>
    </row>
    <row r="7" spans="1:11" ht="15.75" thickBot="1" x14ac:dyDescent="0.3">
      <c r="A7" s="22" t="s">
        <v>20</v>
      </c>
      <c r="B7" s="34">
        <v>6</v>
      </c>
      <c r="D7" s="53" t="s">
        <v>26</v>
      </c>
      <c r="E7" s="54"/>
      <c r="F7" s="54"/>
      <c r="G7" s="54"/>
      <c r="H7" s="54"/>
      <c r="I7" s="54"/>
      <c r="J7" s="54"/>
      <c r="K7" s="55"/>
    </row>
    <row r="8" spans="1:11" x14ac:dyDescent="0.25">
      <c r="A8" s="22" t="s">
        <v>21</v>
      </c>
      <c r="B8" s="34"/>
      <c r="D8" s="26" t="s">
        <v>3</v>
      </c>
      <c r="E8" s="36">
        <v>0</v>
      </c>
      <c r="F8" s="36">
        <v>1</v>
      </c>
      <c r="G8" s="36">
        <v>2</v>
      </c>
      <c r="H8" s="36">
        <v>3</v>
      </c>
      <c r="I8" s="36">
        <v>4</v>
      </c>
      <c r="J8" s="36">
        <v>5</v>
      </c>
      <c r="K8" s="37">
        <v>6</v>
      </c>
    </row>
    <row r="9" spans="1:11" x14ac:dyDescent="0.25">
      <c r="A9" s="22" t="s">
        <v>10</v>
      </c>
      <c r="B9" s="34">
        <v>20000</v>
      </c>
      <c r="D9" s="22" t="s">
        <v>5</v>
      </c>
      <c r="E9" s="2"/>
      <c r="F9" s="2">
        <f>F11-F10</f>
        <v>2284.7381313476681</v>
      </c>
      <c r="G9" s="2">
        <f t="shared" ref="G9:K9" si="2">G11-G10</f>
        <v>2627.4488510498186</v>
      </c>
      <c r="H9" s="2">
        <f t="shared" si="2"/>
        <v>3021.5661787072913</v>
      </c>
      <c r="I9" s="2">
        <f t="shared" si="2"/>
        <v>3474.8011055133848</v>
      </c>
      <c r="J9" s="2">
        <f t="shared" si="2"/>
        <v>3996.0212713403926</v>
      </c>
      <c r="K9" s="2">
        <f t="shared" si="2"/>
        <v>4595.424462041452</v>
      </c>
    </row>
    <row r="10" spans="1:11" x14ac:dyDescent="0.25">
      <c r="A10" s="22" t="s">
        <v>22</v>
      </c>
      <c r="B10" s="34"/>
      <c r="D10" s="22" t="s">
        <v>6</v>
      </c>
      <c r="E10" s="2"/>
      <c r="F10" s="2">
        <f>E12*$B$11</f>
        <v>3000</v>
      </c>
      <c r="G10" s="2">
        <f t="shared" ref="G10:K10" si="3">F12*$B$11</f>
        <v>2657.2892802978495</v>
      </c>
      <c r="H10" s="2">
        <f t="shared" si="3"/>
        <v>2263.1719526403767</v>
      </c>
      <c r="I10" s="2">
        <f t="shared" si="3"/>
        <v>1809.9370258342831</v>
      </c>
      <c r="J10" s="2">
        <f t="shared" si="3"/>
        <v>1288.7168600072753</v>
      </c>
      <c r="K10" s="2">
        <f t="shared" si="3"/>
        <v>689.31366930621641</v>
      </c>
    </row>
    <row r="11" spans="1:11" x14ac:dyDescent="0.25">
      <c r="A11" s="22" t="s">
        <v>23</v>
      </c>
      <c r="B11" s="51">
        <v>0.15</v>
      </c>
      <c r="D11" s="22" t="s">
        <v>7</v>
      </c>
      <c r="E11" s="2"/>
      <c r="F11" s="2">
        <f>PMT($B$11,$B$7,-$B$9)</f>
        <v>5284.7381313476681</v>
      </c>
      <c r="G11" s="2">
        <f t="shared" ref="G11:K11" si="4">PMT($B$11,$B$7,-$B$9)</f>
        <v>5284.7381313476681</v>
      </c>
      <c r="H11" s="2">
        <f t="shared" si="4"/>
        <v>5284.7381313476681</v>
      </c>
      <c r="I11" s="2">
        <f t="shared" si="4"/>
        <v>5284.7381313476681</v>
      </c>
      <c r="J11" s="2">
        <f t="shared" si="4"/>
        <v>5284.7381313476681</v>
      </c>
      <c r="K11" s="2">
        <f t="shared" si="4"/>
        <v>5284.7381313476681</v>
      </c>
    </row>
    <row r="12" spans="1:11" ht="15.75" thickBot="1" x14ac:dyDescent="0.3">
      <c r="A12" s="22" t="s">
        <v>24</v>
      </c>
      <c r="B12" s="34">
        <v>6</v>
      </c>
      <c r="D12" s="24" t="s">
        <v>8</v>
      </c>
      <c r="E12" s="25">
        <f>B9</f>
        <v>20000</v>
      </c>
      <c r="F12" s="25">
        <f>E12-F9</f>
        <v>17715.261868652331</v>
      </c>
      <c r="G12" s="25">
        <f t="shared" ref="G12:K12" si="5">F12-G9</f>
        <v>15087.813017602512</v>
      </c>
      <c r="H12" s="25">
        <f t="shared" si="5"/>
        <v>12066.24683889522</v>
      </c>
      <c r="I12" s="25">
        <f t="shared" si="5"/>
        <v>8591.4457333818355</v>
      </c>
      <c r="J12" s="25">
        <f t="shared" si="5"/>
        <v>4595.4244620414429</v>
      </c>
      <c r="K12" s="25">
        <f t="shared" si="5"/>
        <v>-9.0949470177292824E-12</v>
      </c>
    </row>
    <row r="13" spans="1:11" x14ac:dyDescent="0.25">
      <c r="A13" s="22" t="s">
        <v>1</v>
      </c>
      <c r="B13" s="51">
        <v>0.3</v>
      </c>
    </row>
    <row r="14" spans="1:11" ht="15.75" thickBot="1" x14ac:dyDescent="0.3">
      <c r="A14" s="24" t="s">
        <v>0</v>
      </c>
      <c r="B14" s="52">
        <v>0.15</v>
      </c>
    </row>
    <row r="15" spans="1:11" ht="15.75" thickBot="1" x14ac:dyDescent="0.3">
      <c r="D15" s="53" t="s">
        <v>27</v>
      </c>
      <c r="E15" s="54"/>
      <c r="F15" s="54"/>
      <c r="G15" s="54"/>
      <c r="H15" s="54"/>
      <c r="I15" s="54"/>
      <c r="J15" s="54"/>
      <c r="K15" s="55"/>
    </row>
    <row r="16" spans="1:11" x14ac:dyDescent="0.25">
      <c r="D16" s="26"/>
      <c r="E16" s="36">
        <v>0</v>
      </c>
      <c r="F16" s="36">
        <v>1</v>
      </c>
      <c r="G16" s="36">
        <v>2</v>
      </c>
      <c r="H16" s="36">
        <v>3</v>
      </c>
      <c r="I16" s="36">
        <v>4</v>
      </c>
      <c r="J16" s="36">
        <v>5</v>
      </c>
      <c r="K16" s="37">
        <v>6</v>
      </c>
    </row>
    <row r="17" spans="4:11" x14ac:dyDescent="0.25">
      <c r="D17" s="22" t="s">
        <v>30</v>
      </c>
      <c r="E17" s="1"/>
      <c r="F17" s="2">
        <f>B3</f>
        <v>13500</v>
      </c>
      <c r="G17" s="2">
        <f>F17+$B$4</f>
        <v>13976.633300428544</v>
      </c>
      <c r="H17" s="2">
        <f t="shared" ref="H17:K17" si="6">G17+$B$4</f>
        <v>14453.266600857089</v>
      </c>
      <c r="I17" s="2">
        <f t="shared" si="6"/>
        <v>14929.899901285633</v>
      </c>
      <c r="J17" s="2">
        <f t="shared" si="6"/>
        <v>15406.533201714177</v>
      </c>
      <c r="K17" s="2">
        <f t="shared" si="6"/>
        <v>15883.166502142722</v>
      </c>
    </row>
    <row r="18" spans="4:11" x14ac:dyDescent="0.25">
      <c r="D18" s="22" t="s">
        <v>42</v>
      </c>
      <c r="E18" s="1"/>
      <c r="F18" s="2">
        <f>F4</f>
        <v>13142.857142857143</v>
      </c>
      <c r="G18" s="2">
        <f t="shared" ref="G18:K18" si="7">G4</f>
        <v>10952.380952380952</v>
      </c>
      <c r="H18" s="2">
        <f t="shared" si="7"/>
        <v>8761.9047619047615</v>
      </c>
      <c r="I18" s="2">
        <f t="shared" si="7"/>
        <v>6571.4285714285716</v>
      </c>
      <c r="J18" s="2">
        <f t="shared" si="7"/>
        <v>4380.9523809523807</v>
      </c>
      <c r="K18" s="2">
        <f t="shared" si="7"/>
        <v>2190.4761904761904</v>
      </c>
    </row>
    <row r="19" spans="4:11" x14ac:dyDescent="0.25">
      <c r="D19" s="22" t="s">
        <v>31</v>
      </c>
      <c r="E19" s="1"/>
      <c r="F19" s="2">
        <f>F10</f>
        <v>3000</v>
      </c>
      <c r="G19" s="2">
        <f t="shared" ref="G19:K19" si="8">G10</f>
        <v>2657.2892802978495</v>
      </c>
      <c r="H19" s="2">
        <f t="shared" si="8"/>
        <v>2263.1719526403767</v>
      </c>
      <c r="I19" s="2">
        <f t="shared" si="8"/>
        <v>1809.9370258342831</v>
      </c>
      <c r="J19" s="2">
        <f t="shared" si="8"/>
        <v>1288.7168600072753</v>
      </c>
      <c r="K19" s="2">
        <f t="shared" si="8"/>
        <v>689.31366930621641</v>
      </c>
    </row>
    <row r="20" spans="4:11" x14ac:dyDescent="0.25">
      <c r="D20" s="33" t="s">
        <v>32</v>
      </c>
      <c r="E20" s="5"/>
      <c r="F20" s="6">
        <f>F17-F18-F19</f>
        <v>-2642.8571428571431</v>
      </c>
      <c r="G20" s="6">
        <f t="shared" ref="G20:K20" si="9">G17-G18-G19</f>
        <v>366.96306774974255</v>
      </c>
      <c r="H20" s="6">
        <f t="shared" si="9"/>
        <v>3428.1898863119504</v>
      </c>
      <c r="I20" s="6">
        <f t="shared" si="9"/>
        <v>6548.5343040227772</v>
      </c>
      <c r="J20" s="6">
        <f t="shared" si="9"/>
        <v>9736.863960754521</v>
      </c>
      <c r="K20" s="6">
        <f t="shared" si="9"/>
        <v>13003.376642360314</v>
      </c>
    </row>
    <row r="21" spans="4:11" x14ac:dyDescent="0.25">
      <c r="D21" s="22" t="s">
        <v>29</v>
      </c>
      <c r="E21" s="1"/>
      <c r="F21" s="2">
        <f>F20*$B$13</f>
        <v>-792.85714285714289</v>
      </c>
      <c r="G21" s="2">
        <f t="shared" ref="G21:K21" si="10">G20*$B$13</f>
        <v>110.08892032492277</v>
      </c>
      <c r="H21" s="2">
        <f t="shared" si="10"/>
        <v>1028.456965893585</v>
      </c>
      <c r="I21" s="2">
        <f t="shared" si="10"/>
        <v>1964.560291206833</v>
      </c>
      <c r="J21" s="2">
        <f t="shared" si="10"/>
        <v>2921.0591882263561</v>
      </c>
      <c r="K21" s="2">
        <f t="shared" si="10"/>
        <v>3901.0129927080939</v>
      </c>
    </row>
    <row r="22" spans="4:11" x14ac:dyDescent="0.25">
      <c r="D22" s="33" t="s">
        <v>45</v>
      </c>
      <c r="E22" s="5"/>
      <c r="F22" s="6">
        <f>F20-F21</f>
        <v>-1850.0000000000002</v>
      </c>
      <c r="G22" s="6">
        <f t="shared" ref="G22:K22" si="11">G20-G21</f>
        <v>256.8741474248198</v>
      </c>
      <c r="H22" s="6">
        <f t="shared" si="11"/>
        <v>2399.7329204183652</v>
      </c>
      <c r="I22" s="6">
        <f t="shared" si="11"/>
        <v>4583.9740128159447</v>
      </c>
      <c r="J22" s="6">
        <f t="shared" si="11"/>
        <v>6815.8047725281649</v>
      </c>
      <c r="K22" s="6">
        <f t="shared" si="11"/>
        <v>9102.3636496522195</v>
      </c>
    </row>
    <row r="23" spans="4:11" x14ac:dyDescent="0.25">
      <c r="D23" s="22" t="s">
        <v>42</v>
      </c>
      <c r="E23" s="1"/>
      <c r="F23" s="2">
        <f>F18</f>
        <v>13142.857142857143</v>
      </c>
      <c r="G23" s="2">
        <f t="shared" ref="G23:K23" si="12">G18</f>
        <v>10952.380952380952</v>
      </c>
      <c r="H23" s="2">
        <f t="shared" si="12"/>
        <v>8761.9047619047615</v>
      </c>
      <c r="I23" s="2">
        <f t="shared" si="12"/>
        <v>6571.4285714285716</v>
      </c>
      <c r="J23" s="2">
        <f t="shared" si="12"/>
        <v>4380.9523809523807</v>
      </c>
      <c r="K23" s="2">
        <f t="shared" si="12"/>
        <v>2190.4761904761904</v>
      </c>
    </row>
    <row r="24" spans="4:11" x14ac:dyDescent="0.25">
      <c r="D24" s="22" t="s">
        <v>33</v>
      </c>
      <c r="E24" s="2"/>
      <c r="F24" s="2"/>
      <c r="G24" s="2"/>
      <c r="H24" s="2"/>
      <c r="I24" s="2"/>
      <c r="J24" s="1"/>
      <c r="K24" s="34">
        <f>B6</f>
        <v>8000</v>
      </c>
    </row>
    <row r="25" spans="4:11" x14ac:dyDescent="0.25">
      <c r="D25" s="22" t="s">
        <v>34</v>
      </c>
      <c r="E25" s="2">
        <f>E12</f>
        <v>20000</v>
      </c>
      <c r="F25" s="2"/>
      <c r="G25" s="2"/>
      <c r="H25" s="2"/>
      <c r="I25" s="2"/>
      <c r="J25" s="1"/>
      <c r="K25" s="34"/>
    </row>
    <row r="26" spans="4:11" x14ac:dyDescent="0.25">
      <c r="D26" s="22" t="s">
        <v>43</v>
      </c>
      <c r="E26" s="2">
        <f>E5</f>
        <v>54000</v>
      </c>
      <c r="F26" s="2"/>
      <c r="G26" s="2"/>
      <c r="H26" s="2"/>
      <c r="I26" s="2"/>
      <c r="J26" s="2"/>
      <c r="K26" s="23"/>
    </row>
    <row r="27" spans="4:11" x14ac:dyDescent="0.25">
      <c r="D27" s="22" t="s">
        <v>35</v>
      </c>
      <c r="E27" s="2"/>
      <c r="F27" s="2">
        <f>F9</f>
        <v>2284.7381313476681</v>
      </c>
      <c r="G27" s="2">
        <f t="shared" ref="G27:K27" si="13">G9</f>
        <v>2627.4488510498186</v>
      </c>
      <c r="H27" s="2">
        <f t="shared" si="13"/>
        <v>3021.5661787072913</v>
      </c>
      <c r="I27" s="2">
        <f t="shared" si="13"/>
        <v>3474.8011055133848</v>
      </c>
      <c r="J27" s="2">
        <f t="shared" si="13"/>
        <v>3996.0212713403926</v>
      </c>
      <c r="K27" s="2">
        <f t="shared" si="13"/>
        <v>4595.424462041452</v>
      </c>
    </row>
    <row r="28" spans="4:11" ht="15.75" thickBot="1" x14ac:dyDescent="0.3">
      <c r="D28" s="38"/>
      <c r="E28" s="39"/>
      <c r="F28" s="39"/>
      <c r="G28" s="39"/>
      <c r="H28" s="39"/>
      <c r="I28" s="39"/>
      <c r="J28" s="39"/>
      <c r="K28" s="40"/>
    </row>
    <row r="29" spans="4:11" ht="15.75" thickBot="1" x14ac:dyDescent="0.3">
      <c r="D29" s="41" t="s">
        <v>41</v>
      </c>
      <c r="E29" s="42">
        <f>E22+E23+E24+E25-E26-E27</f>
        <v>-34000</v>
      </c>
      <c r="F29" s="42">
        <f t="shared" ref="F29:K29" si="14">F22+F23+F24+F25-F26-F27</f>
        <v>9008.119011509476</v>
      </c>
      <c r="G29" s="42">
        <f t="shared" si="14"/>
        <v>8581.8062487559546</v>
      </c>
      <c r="H29" s="42">
        <f t="shared" si="14"/>
        <v>8140.0715036158344</v>
      </c>
      <c r="I29" s="42">
        <f t="shared" si="14"/>
        <v>7680.6014787311306</v>
      </c>
      <c r="J29" s="42">
        <f t="shared" si="14"/>
        <v>7200.735882140154</v>
      </c>
      <c r="K29" s="42">
        <f t="shared" si="14"/>
        <v>14697.415378086958</v>
      </c>
    </row>
    <row r="30" spans="4:11" ht="15.75" thickBot="1" x14ac:dyDescent="0.3">
      <c r="D30" s="57" t="s">
        <v>50</v>
      </c>
      <c r="F30" s="58">
        <f>F29</f>
        <v>9008.119011509476</v>
      </c>
      <c r="G30" s="58">
        <f>F30+G29</f>
        <v>17589.925260265431</v>
      </c>
      <c r="H30" s="58">
        <f t="shared" ref="H30:K30" si="15">G30+H29</f>
        <v>25729.996763881267</v>
      </c>
      <c r="I30" s="58">
        <f t="shared" si="15"/>
        <v>33410.598242612396</v>
      </c>
      <c r="J30" t="s">
        <v>52</v>
      </c>
    </row>
    <row r="31" spans="4:11" x14ac:dyDescent="0.25">
      <c r="D31" s="43" t="s">
        <v>36</v>
      </c>
      <c r="E31" s="44">
        <f>NPV($H$39,F29:K29)+E29</f>
        <v>0</v>
      </c>
      <c r="F31" t="s">
        <v>46</v>
      </c>
    </row>
    <row r="32" spans="4:11" x14ac:dyDescent="0.25">
      <c r="D32" s="45" t="s">
        <v>37</v>
      </c>
      <c r="E32" s="46">
        <f>IRR(E29:K29)</f>
        <v>0.1499999999999988</v>
      </c>
      <c r="F32" t="s">
        <v>47</v>
      </c>
    </row>
    <row r="33" spans="4:11" x14ac:dyDescent="0.25">
      <c r="D33" s="45" t="s">
        <v>38</v>
      </c>
      <c r="E33" s="47">
        <f>E44/E45</f>
        <v>1.0000000000000002</v>
      </c>
      <c r="F33" t="s">
        <v>48</v>
      </c>
    </row>
    <row r="34" spans="4:11" ht="15.75" thickBot="1" x14ac:dyDescent="0.3">
      <c r="D34" s="35" t="s">
        <v>49</v>
      </c>
      <c r="E34" s="48" t="s">
        <v>51</v>
      </c>
    </row>
    <row r="35" spans="4:11" ht="15.75" thickBot="1" x14ac:dyDescent="0.3"/>
    <row r="36" spans="4:11" ht="15.75" thickBot="1" x14ac:dyDescent="0.3">
      <c r="D36" s="19"/>
      <c r="E36" s="20" t="s">
        <v>12</v>
      </c>
      <c r="F36" s="20" t="s">
        <v>28</v>
      </c>
      <c r="G36" s="20" t="s">
        <v>16</v>
      </c>
      <c r="H36" s="21" t="s">
        <v>15</v>
      </c>
    </row>
    <row r="37" spans="4:11" x14ac:dyDescent="0.25">
      <c r="D37" s="14" t="s">
        <v>11</v>
      </c>
      <c r="E37" s="15">
        <f>B9</f>
        <v>20000</v>
      </c>
      <c r="F37" s="16">
        <f>E37/E39</f>
        <v>0.37037037037037035</v>
      </c>
      <c r="G37" s="17">
        <f>B11</f>
        <v>0.15</v>
      </c>
      <c r="H37" s="18">
        <f>F37*G37</f>
        <v>5.5555555555555552E-2</v>
      </c>
    </row>
    <row r="38" spans="4:11" x14ac:dyDescent="0.25">
      <c r="D38" s="9" t="s">
        <v>13</v>
      </c>
      <c r="E38" s="1">
        <f>E39-E37</f>
        <v>34000</v>
      </c>
      <c r="F38" s="3">
        <f>E38/E39</f>
        <v>0.62962962962962965</v>
      </c>
      <c r="G38" s="4">
        <f>B14</f>
        <v>0.15</v>
      </c>
      <c r="H38" s="18">
        <f>F38*G38</f>
        <v>9.4444444444444442E-2</v>
      </c>
    </row>
    <row r="39" spans="4:11" ht="15.75" thickBot="1" x14ac:dyDescent="0.3">
      <c r="D39" s="10" t="s">
        <v>14</v>
      </c>
      <c r="E39" s="11">
        <f>B5</f>
        <v>54000</v>
      </c>
      <c r="F39" s="12">
        <f>SUM(F37:F38)</f>
        <v>1</v>
      </c>
      <c r="G39" s="11"/>
      <c r="H39" s="13">
        <f>SUM(H37:H38)</f>
        <v>0.15</v>
      </c>
    </row>
    <row r="40" spans="4:11" ht="15.75" thickBot="1" x14ac:dyDescent="0.3"/>
    <row r="41" spans="4:11" ht="15.75" thickBot="1" x14ac:dyDescent="0.3">
      <c r="D41" s="28"/>
      <c r="E41" s="29">
        <v>0</v>
      </c>
      <c r="F41" s="29">
        <v>1</v>
      </c>
      <c r="G41" s="29">
        <v>2</v>
      </c>
      <c r="H41" s="29">
        <v>3</v>
      </c>
      <c r="I41" s="29">
        <v>4</v>
      </c>
      <c r="J41" s="29">
        <v>5</v>
      </c>
      <c r="K41" s="30">
        <v>6</v>
      </c>
    </row>
    <row r="42" spans="4:11" x14ac:dyDescent="0.25">
      <c r="D42" s="26" t="s">
        <v>30</v>
      </c>
      <c r="E42" s="27">
        <f>E17+E24+E25</f>
        <v>20000</v>
      </c>
      <c r="F42" s="27">
        <f t="shared" ref="F42:K42" si="16">F17+F24+F25</f>
        <v>13500</v>
      </c>
      <c r="G42" s="27">
        <f t="shared" si="16"/>
        <v>13976.633300428544</v>
      </c>
      <c r="H42" s="27">
        <f t="shared" si="16"/>
        <v>14453.266600857089</v>
      </c>
      <c r="I42" s="27">
        <f t="shared" si="16"/>
        <v>14929.899901285633</v>
      </c>
      <c r="J42" s="27">
        <f t="shared" si="16"/>
        <v>15406.533201714177</v>
      </c>
      <c r="K42" s="27">
        <f t="shared" si="16"/>
        <v>23883.166502142722</v>
      </c>
    </row>
    <row r="43" spans="4:11" ht="15.75" thickBot="1" x14ac:dyDescent="0.3">
      <c r="D43" s="24" t="s">
        <v>44</v>
      </c>
      <c r="E43" s="25">
        <f>E19+E21+E26+E27</f>
        <v>54000</v>
      </c>
      <c r="F43" s="25">
        <f t="shared" ref="F43:K43" si="17">F19+F21+F26+F27</f>
        <v>4491.8809884905249</v>
      </c>
      <c r="G43" s="25">
        <f t="shared" si="17"/>
        <v>5394.8270516725906</v>
      </c>
      <c r="H43" s="25">
        <f t="shared" si="17"/>
        <v>6313.1950972412533</v>
      </c>
      <c r="I43" s="25">
        <f t="shared" si="17"/>
        <v>7249.2984225545006</v>
      </c>
      <c r="J43" s="25">
        <f t="shared" si="17"/>
        <v>8205.7973195740233</v>
      </c>
      <c r="K43" s="25">
        <f t="shared" si="17"/>
        <v>9185.7511240557615</v>
      </c>
    </row>
    <row r="44" spans="4:11" ht="15.75" thickBot="1" x14ac:dyDescent="0.3">
      <c r="D44" s="31" t="s">
        <v>39</v>
      </c>
      <c r="E44" s="56">
        <f>NPV(H39,F42:K42)+E42</f>
        <v>78332.071157820596</v>
      </c>
    </row>
    <row r="45" spans="4:11" ht="15.75" thickBot="1" x14ac:dyDescent="0.3">
      <c r="D45" s="32" t="s">
        <v>40</v>
      </c>
      <c r="E45" s="56">
        <f>NPV(H39,F43:K43)+E43</f>
        <v>78332.071157820581</v>
      </c>
    </row>
  </sheetData>
  <mergeCells count="3">
    <mergeCell ref="D15:K15"/>
    <mergeCell ref="D7:K7"/>
    <mergeCell ref="D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20AF-374D-476A-8CF8-EE7BCFD1E913}">
  <dimension ref="A1:K49"/>
  <sheetViews>
    <sheetView topLeftCell="A25" zoomScaleNormal="100" workbookViewId="0">
      <selection activeCell="L38" sqref="L38"/>
    </sheetView>
  </sheetViews>
  <sheetFormatPr baseColWidth="10" defaultRowHeight="15" x14ac:dyDescent="0.25"/>
  <cols>
    <col min="1" max="1" width="27.5703125" customWidth="1"/>
    <col min="2" max="2" width="11.42578125" customWidth="1"/>
    <col min="3" max="3" width="3.140625" customWidth="1"/>
    <col min="4" max="4" width="20.28515625" customWidth="1"/>
    <col min="5" max="5" width="15.5703125" customWidth="1"/>
    <col min="6" max="6" width="12.5703125" bestFit="1" customWidth="1"/>
    <col min="8" max="8" width="12" customWidth="1"/>
  </cols>
  <sheetData>
    <row r="1" spans="1:11" ht="15.75" thickBot="1" x14ac:dyDescent="0.3"/>
    <row r="2" spans="1:11" ht="15.75" thickBot="1" x14ac:dyDescent="0.3">
      <c r="D2" s="53" t="s">
        <v>2</v>
      </c>
      <c r="E2" s="54"/>
      <c r="F2" s="54"/>
      <c r="G2" s="54"/>
      <c r="H2" s="54"/>
      <c r="I2" s="54"/>
      <c r="J2" s="54"/>
      <c r="K2" s="55"/>
    </row>
    <row r="3" spans="1:11" x14ac:dyDescent="0.25">
      <c r="A3" s="7" t="s">
        <v>17</v>
      </c>
      <c r="B3" s="8">
        <v>10171.587209044228</v>
      </c>
      <c r="D3" s="7" t="s">
        <v>3</v>
      </c>
      <c r="E3" s="49">
        <v>0</v>
      </c>
      <c r="F3" s="49">
        <v>1</v>
      </c>
      <c r="G3" s="49">
        <v>2</v>
      </c>
      <c r="H3" s="49">
        <v>3</v>
      </c>
      <c r="I3" s="49">
        <v>4</v>
      </c>
      <c r="J3" s="49">
        <v>5</v>
      </c>
      <c r="K3" s="50">
        <v>6</v>
      </c>
    </row>
    <row r="4" spans="1:11" x14ac:dyDescent="0.25">
      <c r="A4" s="22" t="s">
        <v>18</v>
      </c>
      <c r="B4" s="34">
        <v>2500</v>
      </c>
      <c r="D4" s="22" t="s">
        <v>25</v>
      </c>
      <c r="E4" s="2"/>
      <c r="F4" s="2">
        <f>SYD($E$5,$B$6,$B$7,F3)</f>
        <v>13142.857142857143</v>
      </c>
      <c r="G4" s="2">
        <f t="shared" ref="G4:K4" si="0">SYD($E$5,$B$6,$B$7,G3)</f>
        <v>10952.380952380952</v>
      </c>
      <c r="H4" s="2">
        <f t="shared" si="0"/>
        <v>8761.9047619047615</v>
      </c>
      <c r="I4" s="2">
        <f t="shared" si="0"/>
        <v>6571.4285714285716</v>
      </c>
      <c r="J4" s="2">
        <f t="shared" si="0"/>
        <v>4380.9523809523807</v>
      </c>
      <c r="K4" s="2">
        <f t="shared" si="0"/>
        <v>2190.4761904761904</v>
      </c>
    </row>
    <row r="5" spans="1:11" ht="15.75" thickBot="1" x14ac:dyDescent="0.3">
      <c r="A5" s="22" t="s">
        <v>9</v>
      </c>
      <c r="B5" s="34">
        <v>54000</v>
      </c>
      <c r="D5" s="24" t="s">
        <v>4</v>
      </c>
      <c r="E5" s="25">
        <f>B5</f>
        <v>54000</v>
      </c>
      <c r="F5" s="25">
        <f>E5-F4</f>
        <v>40857.142857142855</v>
      </c>
      <c r="G5" s="25">
        <f t="shared" ref="G5:K5" si="1">F5-G4</f>
        <v>29904.761904761901</v>
      </c>
      <c r="H5" s="25">
        <f t="shared" si="1"/>
        <v>21142.857142857138</v>
      </c>
      <c r="I5" s="25">
        <f t="shared" si="1"/>
        <v>14571.428571428565</v>
      </c>
      <c r="J5" s="25">
        <f t="shared" si="1"/>
        <v>10190.476190476184</v>
      </c>
      <c r="K5" s="25">
        <f t="shared" si="1"/>
        <v>7999.9999999999927</v>
      </c>
    </row>
    <row r="6" spans="1:11" ht="15.75" thickBot="1" x14ac:dyDescent="0.3">
      <c r="A6" s="22" t="s">
        <v>19</v>
      </c>
      <c r="B6" s="34">
        <v>8000</v>
      </c>
    </row>
    <row r="7" spans="1:11" ht="15.75" thickBot="1" x14ac:dyDescent="0.3">
      <c r="A7" s="22" t="s">
        <v>20</v>
      </c>
      <c r="B7" s="34">
        <v>6</v>
      </c>
      <c r="D7" s="53" t="s">
        <v>26</v>
      </c>
      <c r="E7" s="54"/>
      <c r="F7" s="54"/>
      <c r="G7" s="54"/>
      <c r="H7" s="54"/>
      <c r="I7" s="54"/>
      <c r="J7" s="54"/>
      <c r="K7" s="55"/>
    </row>
    <row r="8" spans="1:11" x14ac:dyDescent="0.25">
      <c r="A8" s="22" t="s">
        <v>21</v>
      </c>
      <c r="B8" s="34"/>
      <c r="D8" s="26" t="s">
        <v>3</v>
      </c>
      <c r="E8" s="36">
        <v>0</v>
      </c>
      <c r="F8" s="36">
        <v>1</v>
      </c>
      <c r="G8" s="36">
        <v>2</v>
      </c>
      <c r="H8" s="36">
        <v>3</v>
      </c>
      <c r="I8" s="36">
        <v>4</v>
      </c>
      <c r="J8" s="36">
        <v>5</v>
      </c>
      <c r="K8" s="37">
        <v>6</v>
      </c>
    </row>
    <row r="9" spans="1:11" x14ac:dyDescent="0.25">
      <c r="A9" s="22" t="s">
        <v>10</v>
      </c>
      <c r="B9" s="34">
        <v>0</v>
      </c>
      <c r="D9" s="22" t="s">
        <v>5</v>
      </c>
      <c r="E9" s="2"/>
      <c r="F9" s="2">
        <f>F11-F10</f>
        <v>0</v>
      </c>
      <c r="G9" s="2">
        <f t="shared" ref="G9:K9" si="2">G11-G10</f>
        <v>0</v>
      </c>
      <c r="H9" s="2">
        <f t="shared" si="2"/>
        <v>0</v>
      </c>
      <c r="I9" s="2">
        <f t="shared" si="2"/>
        <v>0</v>
      </c>
      <c r="J9" s="2">
        <f t="shared" si="2"/>
        <v>0</v>
      </c>
      <c r="K9" s="2">
        <f t="shared" si="2"/>
        <v>0</v>
      </c>
    </row>
    <row r="10" spans="1:11" x14ac:dyDescent="0.25">
      <c r="A10" s="22" t="s">
        <v>22</v>
      </c>
      <c r="B10" s="34"/>
      <c r="D10" s="22" t="s">
        <v>6</v>
      </c>
      <c r="E10" s="2"/>
      <c r="F10" s="2">
        <f>E12*$B$11</f>
        <v>0</v>
      </c>
      <c r="G10" s="2">
        <f t="shared" ref="G10:K10" si="3">F12*$B$11</f>
        <v>0</v>
      </c>
      <c r="H10" s="2">
        <f t="shared" si="3"/>
        <v>0</v>
      </c>
      <c r="I10" s="2">
        <f t="shared" si="3"/>
        <v>0</v>
      </c>
      <c r="J10" s="2">
        <f t="shared" si="3"/>
        <v>0</v>
      </c>
      <c r="K10" s="2">
        <f t="shared" si="3"/>
        <v>0</v>
      </c>
    </row>
    <row r="11" spans="1:11" x14ac:dyDescent="0.25">
      <c r="A11" s="22" t="s">
        <v>23</v>
      </c>
      <c r="B11" s="51">
        <v>0.15</v>
      </c>
      <c r="D11" s="22" t="s">
        <v>7</v>
      </c>
      <c r="E11" s="2"/>
      <c r="F11" s="2">
        <f>PMT($B$11,$B$7,-$B$9)</f>
        <v>0</v>
      </c>
      <c r="G11" s="2">
        <f t="shared" ref="G11:K11" si="4">PMT($B$11,$B$7,-$B$9)</f>
        <v>0</v>
      </c>
      <c r="H11" s="2">
        <f t="shared" si="4"/>
        <v>0</v>
      </c>
      <c r="I11" s="2">
        <f t="shared" si="4"/>
        <v>0</v>
      </c>
      <c r="J11" s="2">
        <f t="shared" si="4"/>
        <v>0</v>
      </c>
      <c r="K11" s="2">
        <f t="shared" si="4"/>
        <v>0</v>
      </c>
    </row>
    <row r="12" spans="1:11" ht="15.75" thickBot="1" x14ac:dyDescent="0.3">
      <c r="A12" s="22" t="s">
        <v>24</v>
      </c>
      <c r="B12" s="34">
        <v>6</v>
      </c>
      <c r="D12" s="24" t="s">
        <v>8</v>
      </c>
      <c r="E12" s="25">
        <f>B9</f>
        <v>0</v>
      </c>
      <c r="F12" s="25">
        <f>E12-F9</f>
        <v>0</v>
      </c>
      <c r="G12" s="25">
        <f t="shared" ref="G12:K12" si="5">F12-G9</f>
        <v>0</v>
      </c>
      <c r="H12" s="25">
        <f t="shared" si="5"/>
        <v>0</v>
      </c>
      <c r="I12" s="25">
        <f t="shared" si="5"/>
        <v>0</v>
      </c>
      <c r="J12" s="25">
        <f t="shared" si="5"/>
        <v>0</v>
      </c>
      <c r="K12" s="25">
        <f t="shared" si="5"/>
        <v>0</v>
      </c>
    </row>
    <row r="13" spans="1:11" x14ac:dyDescent="0.25">
      <c r="A13" s="22" t="s">
        <v>1</v>
      </c>
      <c r="B13" s="51">
        <v>0.3</v>
      </c>
    </row>
    <row r="14" spans="1:11" ht="15.75" thickBot="1" x14ac:dyDescent="0.3">
      <c r="A14" s="24" t="s">
        <v>0</v>
      </c>
      <c r="B14" s="52">
        <v>0.15</v>
      </c>
    </row>
    <row r="15" spans="1:11" ht="15.75" thickBot="1" x14ac:dyDescent="0.3">
      <c r="D15" s="53" t="s">
        <v>27</v>
      </c>
      <c r="E15" s="54"/>
      <c r="F15" s="54"/>
      <c r="G15" s="54"/>
      <c r="H15" s="54"/>
      <c r="I15" s="54"/>
      <c r="J15" s="54"/>
      <c r="K15" s="55"/>
    </row>
    <row r="16" spans="1:11" x14ac:dyDescent="0.25">
      <c r="D16" s="26"/>
      <c r="E16" s="36">
        <v>0</v>
      </c>
      <c r="F16" s="36">
        <v>1</v>
      </c>
      <c r="G16" s="36">
        <v>2</v>
      </c>
      <c r="H16" s="36">
        <v>3</v>
      </c>
      <c r="I16" s="36">
        <v>4</v>
      </c>
      <c r="J16" s="36">
        <v>5</v>
      </c>
      <c r="K16" s="37">
        <v>6</v>
      </c>
    </row>
    <row r="17" spans="4:11" x14ac:dyDescent="0.25">
      <c r="D17" s="22" t="s">
        <v>30</v>
      </c>
      <c r="E17" s="1"/>
      <c r="F17" s="2">
        <f>B3</f>
        <v>10171.587209044228</v>
      </c>
      <c r="G17" s="2">
        <f>F17+$B$4</f>
        <v>12671.587209044228</v>
      </c>
      <c r="H17" s="2">
        <f t="shared" ref="H17:K17" si="6">G17+$B$4</f>
        <v>15171.587209044228</v>
      </c>
      <c r="I17" s="2">
        <f t="shared" si="6"/>
        <v>17671.587209044228</v>
      </c>
      <c r="J17" s="2">
        <f t="shared" si="6"/>
        <v>20171.587209044228</v>
      </c>
      <c r="K17" s="2">
        <f t="shared" si="6"/>
        <v>22671.587209044228</v>
      </c>
    </row>
    <row r="18" spans="4:11" x14ac:dyDescent="0.25">
      <c r="D18" s="22" t="s">
        <v>42</v>
      </c>
      <c r="E18" s="1"/>
      <c r="F18" s="2">
        <f>F4</f>
        <v>13142.857142857143</v>
      </c>
      <c r="G18" s="2">
        <f t="shared" ref="G18:K18" si="7">G4</f>
        <v>10952.380952380952</v>
      </c>
      <c r="H18" s="2">
        <f t="shared" si="7"/>
        <v>8761.9047619047615</v>
      </c>
      <c r="I18" s="2">
        <f t="shared" si="7"/>
        <v>6571.4285714285716</v>
      </c>
      <c r="J18" s="2">
        <f t="shared" si="7"/>
        <v>4380.9523809523807</v>
      </c>
      <c r="K18" s="2">
        <f t="shared" si="7"/>
        <v>2190.4761904761904</v>
      </c>
    </row>
    <row r="19" spans="4:11" x14ac:dyDescent="0.25">
      <c r="D19" s="22" t="s">
        <v>31</v>
      </c>
      <c r="E19" s="1"/>
      <c r="F19" s="2">
        <f>F10</f>
        <v>0</v>
      </c>
      <c r="G19" s="2">
        <f t="shared" ref="G19:K19" si="8">G10</f>
        <v>0</v>
      </c>
      <c r="H19" s="2">
        <f t="shared" si="8"/>
        <v>0</v>
      </c>
      <c r="I19" s="2">
        <f t="shared" si="8"/>
        <v>0</v>
      </c>
      <c r="J19" s="2">
        <f t="shared" si="8"/>
        <v>0</v>
      </c>
      <c r="K19" s="2">
        <f t="shared" si="8"/>
        <v>0</v>
      </c>
    </row>
    <row r="20" spans="4:11" x14ac:dyDescent="0.25">
      <c r="D20" s="33" t="s">
        <v>32</v>
      </c>
      <c r="E20" s="5"/>
      <c r="F20" s="6">
        <f>F17-F18-F19</f>
        <v>-2971.269933812915</v>
      </c>
      <c r="G20" s="6">
        <f t="shared" ref="G20:K20" si="9">G17-G18-G19</f>
        <v>1719.2062566632758</v>
      </c>
      <c r="H20" s="6">
        <f t="shared" si="9"/>
        <v>6409.6824471394666</v>
      </c>
      <c r="I20" s="6">
        <f t="shared" si="9"/>
        <v>11100.158637615656</v>
      </c>
      <c r="J20" s="6">
        <f t="shared" si="9"/>
        <v>15790.634828091846</v>
      </c>
      <c r="K20" s="6">
        <f t="shared" si="9"/>
        <v>20481.111018568037</v>
      </c>
    </row>
    <row r="21" spans="4:11" x14ac:dyDescent="0.25">
      <c r="D21" s="22" t="s">
        <v>29</v>
      </c>
      <c r="E21" s="1"/>
      <c r="F21" s="2">
        <f>F20*$B$13</f>
        <v>-891.38098014387447</v>
      </c>
      <c r="G21" s="2">
        <f t="shared" ref="G21:K21" si="10">G20*$B$13</f>
        <v>515.76187699898276</v>
      </c>
      <c r="H21" s="2">
        <f t="shared" si="10"/>
        <v>1922.90473414184</v>
      </c>
      <c r="I21" s="2">
        <f t="shared" si="10"/>
        <v>3330.0475912846964</v>
      </c>
      <c r="J21" s="2">
        <f t="shared" si="10"/>
        <v>4737.1904484275537</v>
      </c>
      <c r="K21" s="2">
        <f t="shared" si="10"/>
        <v>6144.3333055704106</v>
      </c>
    </row>
    <row r="22" spans="4:11" x14ac:dyDescent="0.25">
      <c r="D22" s="33" t="s">
        <v>45</v>
      </c>
      <c r="E22" s="5"/>
      <c r="F22" s="6">
        <f>F20-F21</f>
        <v>-2079.8889536690403</v>
      </c>
      <c r="G22" s="6">
        <f t="shared" ref="G22:K22" si="11">G20-G21</f>
        <v>1203.4443796642931</v>
      </c>
      <c r="H22" s="6">
        <f t="shared" si="11"/>
        <v>4486.7777129976266</v>
      </c>
      <c r="I22" s="6">
        <f t="shared" si="11"/>
        <v>7770.1110463309597</v>
      </c>
      <c r="J22" s="6">
        <f t="shared" si="11"/>
        <v>11053.444379664292</v>
      </c>
      <c r="K22" s="6">
        <f t="shared" si="11"/>
        <v>14336.777712997628</v>
      </c>
    </row>
    <row r="23" spans="4:11" x14ac:dyDescent="0.25">
      <c r="D23" s="22" t="s">
        <v>42</v>
      </c>
      <c r="E23" s="1"/>
      <c r="F23" s="2">
        <f>F18</f>
        <v>13142.857142857143</v>
      </c>
      <c r="G23" s="2">
        <f t="shared" ref="G23:K23" si="12">G18</f>
        <v>10952.380952380952</v>
      </c>
      <c r="H23" s="2">
        <f t="shared" si="12"/>
        <v>8761.9047619047615</v>
      </c>
      <c r="I23" s="2">
        <f t="shared" si="12"/>
        <v>6571.4285714285716</v>
      </c>
      <c r="J23" s="2">
        <f t="shared" si="12"/>
        <v>4380.9523809523807</v>
      </c>
      <c r="K23" s="2">
        <f t="shared" si="12"/>
        <v>2190.4761904761904</v>
      </c>
    </row>
    <row r="24" spans="4:11" x14ac:dyDescent="0.25">
      <c r="D24" s="22" t="s">
        <v>33</v>
      </c>
      <c r="E24" s="2"/>
      <c r="F24" s="2"/>
      <c r="G24" s="2"/>
      <c r="H24" s="2"/>
      <c r="I24" s="2"/>
      <c r="J24" s="1"/>
      <c r="K24" s="34">
        <f>B6</f>
        <v>8000</v>
      </c>
    </row>
    <row r="25" spans="4:11" x14ac:dyDescent="0.25">
      <c r="D25" s="22" t="s">
        <v>34</v>
      </c>
      <c r="E25" s="2">
        <f>E12</f>
        <v>0</v>
      </c>
      <c r="F25" s="2"/>
      <c r="G25" s="2"/>
      <c r="H25" s="2"/>
      <c r="I25" s="2"/>
      <c r="J25" s="1"/>
      <c r="K25" s="34"/>
    </row>
    <row r="26" spans="4:11" x14ac:dyDescent="0.25">
      <c r="D26" s="22" t="s">
        <v>43</v>
      </c>
      <c r="E26" s="2">
        <f>E5</f>
        <v>54000</v>
      </c>
      <c r="F26" s="2"/>
      <c r="G26" s="2"/>
      <c r="H26" s="2"/>
      <c r="I26" s="2"/>
      <c r="J26" s="2"/>
      <c r="K26" s="23"/>
    </row>
    <row r="27" spans="4:11" x14ac:dyDescent="0.25">
      <c r="D27" s="22" t="s">
        <v>35</v>
      </c>
      <c r="E27" s="2"/>
      <c r="F27" s="2">
        <f>F9</f>
        <v>0</v>
      </c>
      <c r="G27" s="2">
        <f t="shared" ref="G27:K27" si="13">G9</f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K27" s="2">
        <f t="shared" si="13"/>
        <v>0</v>
      </c>
    </row>
    <row r="28" spans="4:11" ht="15.75" thickBot="1" x14ac:dyDescent="0.3">
      <c r="D28" s="38"/>
      <c r="E28" s="39"/>
      <c r="F28" s="39"/>
      <c r="G28" s="39"/>
      <c r="H28" s="39"/>
      <c r="I28" s="39"/>
      <c r="J28" s="39"/>
      <c r="K28" s="40"/>
    </row>
    <row r="29" spans="4:11" ht="15.75" thickBot="1" x14ac:dyDescent="0.3">
      <c r="D29" s="41" t="s">
        <v>41</v>
      </c>
      <c r="E29" s="42">
        <f>E22+E23+E24+E25-E26-E27</f>
        <v>-54000</v>
      </c>
      <c r="F29" s="42">
        <f t="shared" ref="F29:K29" si="14">F22+F23+F24+F25-F26-F27</f>
        <v>11062.968189188103</v>
      </c>
      <c r="G29" s="42">
        <f t="shared" si="14"/>
        <v>12155.825332045246</v>
      </c>
      <c r="H29" s="42">
        <f t="shared" si="14"/>
        <v>13248.682474902387</v>
      </c>
      <c r="I29" s="42">
        <f t="shared" si="14"/>
        <v>14341.539617759532</v>
      </c>
      <c r="J29" s="42">
        <f t="shared" si="14"/>
        <v>15434.396760616673</v>
      </c>
      <c r="K29" s="42">
        <f t="shared" si="14"/>
        <v>24527.253903473818</v>
      </c>
    </row>
    <row r="30" spans="4:11" ht="15.75" thickBot="1" x14ac:dyDescent="0.3">
      <c r="D30" s="57" t="s">
        <v>50</v>
      </c>
      <c r="F30" s="58">
        <f>F29</f>
        <v>11062.968189188103</v>
      </c>
      <c r="G30" s="58">
        <f>F30+G29</f>
        <v>23218.793521233347</v>
      </c>
      <c r="H30" s="58">
        <f t="shared" ref="H30:I30" si="15">G30+H29</f>
        <v>36467.475996135734</v>
      </c>
      <c r="I30" s="58">
        <f t="shared" si="15"/>
        <v>50809.015613895266</v>
      </c>
      <c r="J30" t="s">
        <v>52</v>
      </c>
    </row>
    <row r="31" spans="4:11" x14ac:dyDescent="0.25">
      <c r="D31" s="43" t="s">
        <v>36</v>
      </c>
      <c r="E31" s="44">
        <f>NPV($H$39,F29:K29)+E29</f>
        <v>0</v>
      </c>
      <c r="F31" t="s">
        <v>46</v>
      </c>
    </row>
    <row r="32" spans="4:11" x14ac:dyDescent="0.25">
      <c r="D32" s="45" t="s">
        <v>37</v>
      </c>
      <c r="E32" s="46">
        <f>IRR(E29:K29)</f>
        <v>0.14999999999999791</v>
      </c>
      <c r="F32" t="s">
        <v>53</v>
      </c>
    </row>
    <row r="33" spans="4:11" x14ac:dyDescent="0.25">
      <c r="D33" s="45" t="s">
        <v>38</v>
      </c>
      <c r="E33" s="47">
        <f>E44/E45</f>
        <v>0.99999999999999978</v>
      </c>
      <c r="F33" t="s">
        <v>48</v>
      </c>
    </row>
    <row r="34" spans="4:11" ht="15.75" thickBot="1" x14ac:dyDescent="0.3">
      <c r="D34" s="35" t="s">
        <v>49</v>
      </c>
      <c r="E34" s="48" t="s">
        <v>51</v>
      </c>
    </row>
    <row r="35" spans="4:11" ht="15.75" thickBot="1" x14ac:dyDescent="0.3"/>
    <row r="36" spans="4:11" ht="15.75" thickBot="1" x14ac:dyDescent="0.3">
      <c r="D36" s="19"/>
      <c r="E36" s="20" t="s">
        <v>12</v>
      </c>
      <c r="F36" s="20" t="s">
        <v>28</v>
      </c>
      <c r="G36" s="20" t="s">
        <v>16</v>
      </c>
      <c r="H36" s="21" t="s">
        <v>15</v>
      </c>
    </row>
    <row r="37" spans="4:11" x14ac:dyDescent="0.25">
      <c r="D37" s="14" t="s">
        <v>11</v>
      </c>
      <c r="E37" s="15">
        <f>B9</f>
        <v>0</v>
      </c>
      <c r="F37" s="16">
        <f>E37/E39</f>
        <v>0</v>
      </c>
      <c r="G37" s="17">
        <f>B11</f>
        <v>0.15</v>
      </c>
      <c r="H37" s="18">
        <f>F37*G37</f>
        <v>0</v>
      </c>
    </row>
    <row r="38" spans="4:11" x14ac:dyDescent="0.25">
      <c r="D38" s="9" t="s">
        <v>13</v>
      </c>
      <c r="E38" s="1">
        <f>E39-E37</f>
        <v>54000</v>
      </c>
      <c r="F38" s="3">
        <f>E38/E39</f>
        <v>1</v>
      </c>
      <c r="G38" s="4">
        <f>B14</f>
        <v>0.15</v>
      </c>
      <c r="H38" s="18">
        <f>F38*G38</f>
        <v>0.15</v>
      </c>
    </row>
    <row r="39" spans="4:11" ht="15.75" thickBot="1" x14ac:dyDescent="0.3">
      <c r="D39" s="10" t="s">
        <v>14</v>
      </c>
      <c r="E39" s="11">
        <f>B5</f>
        <v>54000</v>
      </c>
      <c r="F39" s="12">
        <f>SUM(F37:F38)</f>
        <v>1</v>
      </c>
      <c r="G39" s="11"/>
      <c r="H39" s="13">
        <f>SUM(H37:H38)</f>
        <v>0.15</v>
      </c>
    </row>
    <row r="40" spans="4:11" ht="15.75" thickBot="1" x14ac:dyDescent="0.3"/>
    <row r="41" spans="4:11" ht="15.75" thickBot="1" x14ac:dyDescent="0.3">
      <c r="D41" s="28"/>
      <c r="E41" s="29">
        <v>0</v>
      </c>
      <c r="F41" s="29">
        <v>1</v>
      </c>
      <c r="G41" s="29">
        <v>2</v>
      </c>
      <c r="H41" s="29">
        <v>3</v>
      </c>
      <c r="I41" s="29">
        <v>4</v>
      </c>
      <c r="J41" s="29">
        <v>5</v>
      </c>
      <c r="K41" s="30">
        <v>6</v>
      </c>
    </row>
    <row r="42" spans="4:11" x14ac:dyDescent="0.25">
      <c r="D42" s="26" t="s">
        <v>30</v>
      </c>
      <c r="E42" s="27">
        <f>E17+E24+E25</f>
        <v>0</v>
      </c>
      <c r="F42" s="27">
        <f t="shared" ref="F42:K42" si="16">F17+F24+F25</f>
        <v>10171.587209044228</v>
      </c>
      <c r="G42" s="27">
        <f t="shared" si="16"/>
        <v>12671.587209044228</v>
      </c>
      <c r="H42" s="27">
        <f t="shared" si="16"/>
        <v>15171.587209044228</v>
      </c>
      <c r="I42" s="27">
        <f t="shared" si="16"/>
        <v>17671.587209044228</v>
      </c>
      <c r="J42" s="27">
        <f t="shared" si="16"/>
        <v>20171.587209044228</v>
      </c>
      <c r="K42" s="27">
        <f t="shared" si="16"/>
        <v>30671.587209044228</v>
      </c>
    </row>
    <row r="43" spans="4:11" ht="15.75" thickBot="1" x14ac:dyDescent="0.3">
      <c r="D43" s="24" t="s">
        <v>44</v>
      </c>
      <c r="E43" s="25">
        <f>E19+E21+E26+E27</f>
        <v>54000</v>
      </c>
      <c r="F43" s="25">
        <f t="shared" ref="F43:K43" si="17">F19+F21+F26+F27</f>
        <v>-891.38098014387447</v>
      </c>
      <c r="G43" s="25">
        <f t="shared" si="17"/>
        <v>515.76187699898276</v>
      </c>
      <c r="H43" s="25">
        <f t="shared" si="17"/>
        <v>1922.90473414184</v>
      </c>
      <c r="I43" s="25">
        <f t="shared" si="17"/>
        <v>3330.0475912846964</v>
      </c>
      <c r="J43" s="25">
        <f t="shared" si="17"/>
        <v>4737.1904484275537</v>
      </c>
      <c r="K43" s="25">
        <f t="shared" si="17"/>
        <v>6144.3333055704106</v>
      </c>
    </row>
    <row r="44" spans="4:11" ht="15.75" thickBot="1" x14ac:dyDescent="0.3">
      <c r="D44" s="31" t="s">
        <v>39</v>
      </c>
      <c r="E44" s="56">
        <f>NPV(H39,F42:K42)+E42</f>
        <v>61794.768503875472</v>
      </c>
    </row>
    <row r="45" spans="4:11" ht="15.75" thickBot="1" x14ac:dyDescent="0.3">
      <c r="D45" s="32" t="s">
        <v>40</v>
      </c>
      <c r="E45" s="56">
        <f>NPV(H39,F43:K43)+E43</f>
        <v>61794.768503875486</v>
      </c>
    </row>
    <row r="48" spans="4:11" x14ac:dyDescent="0.25">
      <c r="D48" s="59">
        <f>NPV(10%,1650,14250)+50</f>
        <v>13326.85950413223</v>
      </c>
      <c r="F48" s="58">
        <f>D48/D49</f>
        <v>1.200617973345246</v>
      </c>
    </row>
    <row r="49" spans="4:4" x14ac:dyDescent="0.25">
      <c r="D49" s="59">
        <f>NPV(0.1,1100,12100)+100</f>
        <v>11100</v>
      </c>
    </row>
  </sheetData>
  <mergeCells count="3">
    <mergeCell ref="D2:K2"/>
    <mergeCell ref="D7:K7"/>
    <mergeCell ref="D15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6 CF</vt:lpstr>
      <vt:lpstr>EJERCICIO 6 SF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SISTEMA2-02</cp:lastModifiedBy>
  <dcterms:created xsi:type="dcterms:W3CDTF">2015-07-13T13:01:06Z</dcterms:created>
  <dcterms:modified xsi:type="dcterms:W3CDTF">2022-06-20T17:51:11Z</dcterms:modified>
</cp:coreProperties>
</file>