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AdiYehezkeli/Documents/HUJI/AI/project/background_material/"/>
    </mc:Choice>
  </mc:AlternateContent>
  <bookViews>
    <workbookView xWindow="360" yWindow="460" windowWidth="24700" windowHeight="14620"/>
  </bookViews>
  <sheets>
    <sheet name="שער" sheetId="2" r:id="rId1"/>
    <sheet name="DATA" sheetId="3" state="hidden" r:id="rId2"/>
    <sheet name="פירוט הקצאות" sheetId="4" r:id="rId3"/>
  </sheets>
  <definedNames>
    <definedName name="אוכלוסייה">שער!$B$12</definedName>
    <definedName name="גודלשנתון">שער!$B$13</definedName>
    <definedName name="דירות">#REF!</definedName>
    <definedName name="יח_ד">#REF!</definedName>
    <definedName name="ילדים">#REF!</definedName>
    <definedName name="ישוב">#REF!</definedName>
    <definedName name="כיתות">#REF!</definedName>
    <definedName name="מאפייניאוכלוסייה">שער!$Q$4:$Q$9</definedName>
    <definedName name="מטרתהתכנית">שער!$N$4:$N$5</definedName>
    <definedName name="מס__ילדים_לכיתה">#REF!</definedName>
    <definedName name="שטחלכיתה">שער!$N$6:$O$9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2" l="1"/>
  <c r="B8" i="2"/>
  <c r="B12" i="2"/>
  <c r="B13" i="2"/>
  <c r="B65" i="2"/>
  <c r="B58" i="2"/>
  <c r="C21" i="2"/>
  <c r="B67" i="2"/>
  <c r="B115" i="2"/>
  <c r="B126" i="2"/>
  <c r="F120" i="4"/>
  <c r="B69" i="4"/>
  <c r="B82" i="4"/>
  <c r="B92" i="2"/>
  <c r="B73" i="4"/>
  <c r="B95" i="2"/>
  <c r="B106" i="4"/>
  <c r="B105" i="4"/>
  <c r="B72" i="4"/>
  <c r="B104" i="4"/>
  <c r="B96" i="2"/>
  <c r="B105" i="2"/>
  <c r="B127" i="2"/>
  <c r="B71" i="2"/>
  <c r="B75" i="2"/>
  <c r="B78" i="2"/>
  <c r="B81" i="2"/>
  <c r="B84" i="2"/>
  <c r="B64" i="4"/>
  <c r="B65" i="4"/>
  <c r="B93" i="4"/>
  <c r="B94" i="4"/>
  <c r="B77" i="4"/>
  <c r="B78" i="4"/>
  <c r="B95" i="4"/>
  <c r="B96" i="4"/>
  <c r="B102" i="4"/>
  <c r="B103" i="4"/>
  <c r="B107" i="4"/>
  <c r="B108" i="4"/>
  <c r="B110" i="4"/>
  <c r="B111" i="4"/>
  <c r="B119" i="4"/>
  <c r="B60" i="4"/>
  <c r="B57" i="4"/>
  <c r="B51" i="4"/>
  <c r="B47" i="4"/>
  <c r="B43" i="4"/>
  <c r="G22" i="2"/>
  <c r="B102" i="2"/>
  <c r="B21" i="2"/>
  <c r="B139" i="2"/>
  <c r="A21" i="2"/>
  <c r="F21" i="2"/>
  <c r="B131" i="2"/>
  <c r="E21" i="2"/>
  <c r="D21" i="2"/>
  <c r="B98" i="2"/>
  <c r="B137" i="2"/>
  <c r="B138" i="2"/>
  <c r="B128" i="2"/>
  <c r="B79" i="4"/>
  <c r="B97" i="2"/>
  <c r="B122" i="2"/>
  <c r="B108" i="2"/>
  <c r="B120" i="2"/>
  <c r="B121" i="2"/>
  <c r="B119" i="2"/>
  <c r="B123" i="2"/>
  <c r="B92" i="4"/>
  <c r="B136" i="2"/>
  <c r="B135" i="2"/>
  <c r="C22" i="2"/>
  <c r="B80" i="4"/>
  <c r="B66" i="4"/>
  <c r="B89" i="2"/>
  <c r="B75" i="4"/>
  <c r="B64" i="2"/>
  <c r="B63" i="2"/>
  <c r="B116" i="4"/>
  <c r="B114" i="4"/>
  <c r="B109" i="4"/>
  <c r="B141" i="2"/>
  <c r="B97" i="4"/>
  <c r="B140" i="2"/>
  <c r="B101" i="4"/>
  <c r="B98" i="4"/>
  <c r="B74" i="4"/>
  <c r="B100" i="4"/>
  <c r="B99" i="4"/>
  <c r="B115" i="4"/>
  <c r="B85" i="4"/>
  <c r="B49" i="2"/>
  <c r="B103" i="2"/>
  <c r="B66" i="2"/>
  <c r="B29" i="2"/>
  <c r="B112" i="4"/>
  <c r="B113" i="4"/>
  <c r="E22" i="2"/>
  <c r="B14" i="2"/>
  <c r="B117" i="4"/>
  <c r="F121" i="4"/>
  <c r="F122" i="4"/>
  <c r="B118" i="4"/>
  <c r="B34" i="4"/>
  <c r="B42" i="4"/>
  <c r="B8" i="4"/>
  <c r="B17" i="4"/>
  <c r="B28" i="4"/>
  <c r="B39" i="4"/>
  <c r="B40" i="4"/>
  <c r="B41" i="4"/>
</calcChain>
</file>

<file path=xl/comments1.xml><?xml version="1.0" encoding="utf-8"?>
<comments xmlns="http://schemas.openxmlformats.org/spreadsheetml/2006/main">
  <authors>
    <author>Chaim</author>
  </authors>
  <commentList>
    <comment ref="B3" authorId="0">
      <text>
        <r>
          <rPr>
            <sz val="12"/>
            <color indexed="81"/>
            <rFont val="David"/>
            <family val="2"/>
          </rPr>
          <t>יישובים עם 5,000 תושבים ויותר
עם אופציה ל"אחר..." עבור ישובים קטנים וחדשים</t>
        </r>
      </text>
    </comment>
    <comment ref="D3" authorId="0">
      <text>
        <r>
          <rPr>
            <sz val="12"/>
            <color indexed="81"/>
            <rFont val="David"/>
            <family val="2"/>
          </rPr>
          <t>אם מדובר בשתי אוכלוסיות יעד שונות, כגון אוכלוסייה יהודית "כללית" ואוכלוסייה חרדית, מוצע להכין חישובים פרוגרמטיים בקבצים נפרדים ולשלבם בהמשך.</t>
        </r>
      </text>
    </comment>
    <comment ref="F3" authorId="0">
      <text>
        <r>
          <rPr>
            <sz val="12"/>
            <color indexed="81"/>
            <rFont val="David"/>
            <family val="2"/>
          </rPr>
          <t xml:space="preserve">יש לאמוד את שיעור האוכלוסייה שומרת מסורת תוך התייעצות עם הרשות המקומית. לשכונה "יהודית כללית" אחוז שומרי מסורת עשוי לנוע מ-15%-25%. </t>
        </r>
        <r>
          <rPr>
            <i/>
            <sz val="12"/>
            <color indexed="81"/>
            <rFont val="David"/>
            <family val="2"/>
          </rPr>
          <t>יש להזין את המספר ולא את האחוז - לדוגמא 20 ולא 20% ולא 0.20.</t>
        </r>
      </text>
    </comment>
    <comment ref="B6" authorId="0">
      <text>
        <r>
          <rPr>
            <sz val="12"/>
            <color indexed="81"/>
            <rFont val="David"/>
            <family val="2"/>
          </rPr>
          <t>מספר יח"ד צפוי  בתכנית, לרבות הערכה לעניין תוספת בגין הקלה במסגרת סטייה ניכרת</t>
        </r>
      </text>
    </comment>
    <comment ref="A7" authorId="0">
      <text>
        <r>
          <rPr>
            <sz val="12"/>
            <color indexed="81"/>
            <rFont val="David"/>
            <family val="2"/>
          </rPr>
          <t>שיעור המימוש מבטא את ההערכה באשר להיקף של זכויות הבנייה/יחידות הדיור שייבנו בפועל משך חיי התכנית.  יש להזין נתון מספרי כגון 80 עבור 80 אחוזים (ולא 80% ולא 0.80). אם ההערכה היא שכל זכויות הבנייה/יחידות הדיור ייבנו, יש להזין 100 לשקף 100 % מימוש.</t>
        </r>
      </text>
    </comment>
    <comment ref="B9" authorId="0">
      <text>
        <r>
          <rPr>
            <sz val="12"/>
            <color indexed="81"/>
            <rFont val="David"/>
            <family val="2"/>
          </rPr>
          <t>לנתונים מעודכנים אודות גודל משק בית, ראו
למ"ס, שנתון סטטסיטי של הרשות המקומית ועוד</t>
        </r>
      </text>
    </comment>
    <comment ref="A10" authorId="0">
      <text>
        <r>
          <rPr>
            <sz val="12"/>
            <color indexed="81"/>
            <rFont val="David"/>
            <family val="2"/>
          </rPr>
          <t>יש להזין את המספר ולא את האחוז - לדוגמא 2 במקרה שהשנתון הוא שני אחוזים, ולא 2% ולא 0.020</t>
        </r>
      </text>
    </comment>
    <comment ref="B10" authorId="0">
      <text>
        <r>
          <rPr>
            <sz val="12"/>
            <color indexed="81"/>
            <rFont val="David"/>
            <family val="2"/>
          </rPr>
          <t>ממוצע גילאי 0-19.
לנתונים מעודכנים אודות אחוז שנתון, ראו
למ"ס, שנתון סטטסיטי של הרשות המקומית ועוד</t>
        </r>
      </text>
    </comment>
    <comment ref="A29" authorId="0">
      <text>
        <r>
          <rPr>
            <sz val="12"/>
            <color indexed="81"/>
            <rFont val="David"/>
            <family val="2"/>
          </rPr>
          <t>3 שנתונים, 50% השתתפות, 20 ילדים בכיתה</t>
        </r>
      </text>
    </comment>
    <comment ref="B29" authorId="0">
      <text>
        <r>
          <rPr>
            <sz val="12"/>
            <color indexed="81"/>
            <rFont val="David"/>
            <family val="2"/>
          </rPr>
          <t>קרקע ל-3-5 כיתות =1 דונם. בתכניות גדולות עד כ-30% מהכיתות במגרשים סחירים כגון תעסוקה שטח בנוי: 440 מ"ר + 100 מ"ר חצר + 20 מ"ר מרפסת עבור 3 כיתות.</t>
        </r>
      </text>
    </comment>
    <comment ref="A38" authorId="0">
      <text>
        <r>
          <rPr>
            <sz val="12"/>
            <color indexed="81"/>
            <rFont val="David"/>
            <family val="2"/>
          </rPr>
          <t>3 שנתונים, 100% השתתפות, 30 ילדים בכיתה</t>
        </r>
      </text>
    </comment>
    <comment ref="B38" authorId="0">
      <text>
        <r>
          <rPr>
            <sz val="12"/>
            <color indexed="81"/>
            <rFont val="David"/>
            <family val="2"/>
          </rPr>
          <t>קרקע ל-3 כיתות 1.5 ד',
ל-4 כיתות 1.5 ד' 
ול-5-6 כיתות = 2 ד' . 
במקרה של שילובים, שטח מבונה של 130 מ"ר  + 200 מ"ר חצר/מרפסת לכיתה.</t>
        </r>
      </text>
    </comment>
    <comment ref="A49" authorId="0">
      <text>
        <r>
          <rPr>
            <sz val="12"/>
            <color indexed="81"/>
            <rFont val="David"/>
            <family val="2"/>
          </rPr>
          <t>6 שנתונים, 100% השתתפות, 27 ילדים בכיתה</t>
        </r>
      </text>
    </comment>
    <comment ref="B49" authorId="0">
      <text>
        <r>
          <rPr>
            <sz val="12"/>
            <color indexed="81"/>
            <rFont val="David"/>
            <family val="2"/>
          </rPr>
          <t>בתי ספר של 12/18/24 כיתות:
טיפוס A= 0.5 ד' לכיתה, 
טיפוס B= 0.4 ד' לכיתה 
וטיפוס C=0.3 ד' לכיתה</t>
        </r>
      </text>
    </comment>
    <comment ref="A58" authorId="0">
      <text>
        <r>
          <rPr>
            <sz val="12"/>
            <color indexed="81"/>
            <rFont val="David"/>
            <family val="2"/>
          </rPr>
          <t>6 שנתונים 100% השתתפות, 27 ילדים בכיתה</t>
        </r>
      </text>
    </comment>
    <comment ref="B58" authorId="0">
      <text>
        <r>
          <rPr>
            <sz val="12"/>
            <color indexed="81"/>
            <rFont val="David"/>
            <family val="2"/>
          </rPr>
          <t>בתי ספר של 30/36/42 כיתות:
טיפוס A= 0.75 ד' לכיתה, 
טיפוס B= 0.5 ד' לכיתה 
וטיפוס C=0.4 ד' לכיתה</t>
        </r>
      </text>
    </comment>
    <comment ref="A63" authorId="0">
      <text>
        <r>
          <rPr>
            <sz val="12"/>
            <color indexed="81"/>
            <rFont val="David"/>
            <family val="2"/>
          </rPr>
          <t>2% מהשנתון, 4 כיתות,  8 ילדים לכיתה</t>
        </r>
      </text>
    </comment>
    <comment ref="B63" authorId="0">
      <text>
        <r>
          <rPr>
            <sz val="12"/>
            <color indexed="81"/>
            <rFont val="David"/>
            <family val="2"/>
          </rPr>
          <t>קרקע ל-4 כיתות=1.5 ד'</t>
        </r>
      </text>
    </comment>
    <comment ref="A64" authorId="0">
      <text>
        <r>
          <rPr>
            <sz val="12"/>
            <color indexed="81"/>
            <rFont val="David"/>
            <family val="2"/>
          </rPr>
          <t>2% מהשנתון, 3 כיתות,  8
 ילדים לכיתה</t>
        </r>
      </text>
    </comment>
    <comment ref="B64" authorId="0">
      <text>
        <r>
          <rPr>
            <sz val="12"/>
            <color indexed="81"/>
            <rFont val="David"/>
            <family val="2"/>
          </rPr>
          <t>קרקע ל-4 כיתות = 1.5 ד'</t>
        </r>
      </text>
    </comment>
    <comment ref="A65" authorId="0">
      <text>
        <r>
          <rPr>
            <sz val="12"/>
            <color indexed="81"/>
            <rFont val="David"/>
            <family val="2"/>
          </rPr>
          <t>2% מהשנתון, 6 כיתות,  10 ילדים לכיתה</t>
        </r>
      </text>
    </comment>
    <comment ref="B65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66" authorId="0">
      <text>
        <r>
          <rPr>
            <sz val="12"/>
            <color indexed="81"/>
            <rFont val="David"/>
            <family val="2"/>
          </rPr>
          <t>2% מהשנתון, 9 כיתות,  10 ילדים לכיתה</t>
        </r>
      </text>
    </comment>
    <comment ref="B66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67" authorId="0">
      <text>
        <r>
          <rPr>
            <sz val="12"/>
            <color indexed="81"/>
            <rFont val="David"/>
            <family val="2"/>
          </rPr>
          <t>3 שנתונים, 100% השתתפות,  בנים בלבד, צמוד לבית ספר היסודי, 30 ילדים לכיתה</t>
        </r>
      </text>
    </comment>
    <comment ref="B67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71" authorId="0">
      <text>
        <r>
          <rPr>
            <sz val="12"/>
            <color indexed="81"/>
            <rFont val="David"/>
            <family val="2"/>
          </rPr>
          <t>3 שנתונים, 100% השתתפות,
 בנות בלבד, 30 ילדות לכיתה</t>
        </r>
      </text>
    </comment>
    <comment ref="B71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75" authorId="0">
      <text>
        <r>
          <rPr>
            <sz val="12"/>
            <color indexed="81"/>
            <rFont val="David"/>
            <family val="2"/>
          </rPr>
          <t>8 שנתונים, 100% השתתפות, בנים בלבד, 20 ילדים לכיתה</t>
        </r>
      </text>
    </comment>
    <comment ref="B75" authorId="0">
      <text>
        <r>
          <rPr>
            <sz val="12"/>
            <color indexed="81"/>
            <rFont val="David"/>
            <family val="2"/>
          </rPr>
          <t>בתי ספר של 11/22 כיתות:
טיפוס A= 0.3 ד' לכיתה, 
טיפוס B= 0.25 ד' לכיתה 
וטיפוס C=0.2 ד' לכיתה</t>
        </r>
      </text>
    </comment>
    <comment ref="A78" authorId="0">
      <text>
        <r>
          <rPr>
            <sz val="12"/>
            <color indexed="81"/>
            <rFont val="David"/>
            <family val="2"/>
          </rPr>
          <t>8 שנתונים, 100% השתתפות, בנות בלבד, 27 ילדות לכיתה</t>
        </r>
      </text>
    </comment>
    <comment ref="B78" authorId="0">
      <text>
        <r>
          <rPr>
            <sz val="12"/>
            <color indexed="81"/>
            <rFont val="David"/>
            <family val="2"/>
          </rPr>
          <t>בתי ספר של 16/24 כיתות:
טיפוס A= 0.5 ד' לכיתה, 
טיפוס B= 0.4 ד' לכיתה 
וטיפוס C=0.3 ד' לכיתה</t>
        </r>
      </text>
    </comment>
    <comment ref="A81" authorId="0">
      <text>
        <r>
          <rPr>
            <sz val="12"/>
            <color indexed="81"/>
            <rFont val="David"/>
            <family val="2"/>
          </rPr>
          <t>4 שנתונים, 100% השתתפות, בנים בלבד, 20 ילדים לכיתה</t>
        </r>
      </text>
    </comment>
    <comment ref="B81" authorId="0">
      <text>
        <r>
          <rPr>
            <sz val="12"/>
            <color indexed="81"/>
            <rFont val="David"/>
            <family val="2"/>
          </rPr>
          <t>ישיבה של 8/12 כיתות:
טיפוס A= 0.5 ד' לכיתה, 
טיפוס B= 0.35 ד' לכיתה 
וטיפוס C=0.3 ד' לכיתה</t>
        </r>
      </text>
    </comment>
    <comment ref="A84" authorId="0">
      <text>
        <r>
          <rPr>
            <sz val="12"/>
            <color indexed="81"/>
            <rFont val="David"/>
            <family val="2"/>
          </rPr>
          <t>4 שנתונים, 100% השתתפות, 27 בנות בלבד</t>
        </r>
      </text>
    </comment>
    <comment ref="B84" authorId="0">
      <text>
        <r>
          <rPr>
            <sz val="12"/>
            <color indexed="81"/>
            <rFont val="David"/>
            <family val="2"/>
          </rPr>
          <t>בתי ספר של 12/24 כיתות:
טיפוס A= 0.75 ד' לכיתה, 
טיפוס B= 0.5 ד' לכיתה 
וטיפוס C=0.4 ד' לכיתה</t>
        </r>
      </text>
    </comment>
    <comment ref="A89" authorId="0">
      <text>
        <r>
          <rPr>
            <sz val="12"/>
            <color indexed="81"/>
            <rFont val="David"/>
            <family val="2"/>
          </rPr>
          <t>אחות לכל 100 ילדים בשנתונים הרלוונטיים: 100% לגיל 0-1 ו-20% לגילאי 1-6</t>
        </r>
      </text>
    </comment>
    <comment ref="B89" authorId="0">
      <text>
        <r>
          <rPr>
            <sz val="12"/>
            <color indexed="81"/>
            <rFont val="David"/>
            <family val="2"/>
          </rPr>
          <t xml:space="preserve">שטח מבונה 
ל-2 אחיות תחנה קטנה = 150 מ"ר, 
ל-3 אחיות תחנה בינונית = 200 מ"ר 
ול-4 אחיות תחנה גדולה =250 מ"ר
</t>
        </r>
      </text>
    </comment>
    <comment ref="A92" authorId="0">
      <text>
        <r>
          <rPr>
            <sz val="12"/>
            <color indexed="81"/>
            <rFont val="David"/>
            <family val="2"/>
          </rPr>
          <t>0.1 מ"ר בנוי לנפש</t>
        </r>
      </text>
    </comment>
    <comment ref="B92" authorId="0">
      <text>
        <r>
          <rPr>
            <sz val="12"/>
            <color indexed="81"/>
            <rFont val="David"/>
            <family val="2"/>
          </rPr>
          <t>מרפאה קטנה 200-300 מ"ר, מרפאה בינונית 300-500 מ"ר, מרפאה גדולה 500-1,000 מ"ר</t>
        </r>
      </text>
    </comment>
    <comment ref="A95" authorId="0">
      <text>
        <r>
          <rPr>
            <sz val="12"/>
            <color indexed="81"/>
            <rFont val="David"/>
            <family val="2"/>
          </rPr>
          <t>לבני 70+, 1.8% משנתונים אלה. פירמידת גילאים נמצאת בקבצי למ"ס.</t>
        </r>
      </text>
    </comment>
    <comment ref="B95" authorId="0">
      <text>
        <r>
          <rPr>
            <sz val="12"/>
            <color indexed="81"/>
            <rFont val="David"/>
            <family val="2"/>
          </rPr>
          <t>מרכז יום למוגבלים: קטן עד 60 מטופלים, בינוני 60-90 מטופלים, גדול 90-130 מטופלים</t>
        </r>
      </text>
    </comment>
    <comment ref="A96" authorId="0">
      <text>
        <r>
          <rPr>
            <sz val="12"/>
            <color indexed="81"/>
            <rFont val="David"/>
            <family val="2"/>
          </rPr>
          <t>לבני 70+, 0.2% משנתונים אלה.  פירמידת גילאים נמצאת בקבצי למ"ס.</t>
        </r>
      </text>
    </comment>
    <comment ref="B96" authorId="0">
      <text>
        <r>
          <rPr>
            <sz val="12"/>
            <color indexed="81"/>
            <rFont val="David"/>
            <family val="2"/>
          </rPr>
          <t>מרכז יום לתשושים: קטן עד 15 מטופלים, בינוני 30 מטופלים, גדול 45-50 מטופלים</t>
        </r>
      </text>
    </comment>
    <comment ref="A97" authorId="0">
      <text>
        <r>
          <rPr>
            <sz val="12"/>
            <color indexed="81"/>
            <rFont val="David"/>
            <family val="2"/>
          </rPr>
          <t>שלוחה לכל 30-50 אלף תושבים,לפי מדיניות עירונית. שטח מבונה - מוצע שלא להקצות קרקע.</t>
        </r>
      </text>
    </comment>
    <comment ref="B97" authorId="0">
      <text>
        <r>
          <rPr>
            <sz val="12"/>
            <color indexed="81"/>
            <rFont val="David"/>
            <family val="2"/>
          </rPr>
          <t xml:space="preserve">שלוחה של לשכת רווחה כ-300 מ"ר 
</t>
        </r>
      </text>
    </comment>
    <comment ref="A98" authorId="0">
      <text>
        <r>
          <rPr>
            <sz val="12"/>
            <color indexed="81"/>
            <rFont val="David"/>
            <family val="2"/>
          </rPr>
          <t xml:space="preserve">בשכונות מעל 5,000 יח"ד או שמגדילות את היישוב הקיים ב-10% או יותר, שאינן מרקמים קיימים, יש לייעד לפחות מגרש של 1 דונם חייעוד לרווחה כלל-עירונית
</t>
        </r>
      </text>
    </comment>
    <comment ref="A102" authorId="0">
      <text>
        <r>
          <rPr>
            <sz val="12"/>
            <color indexed="81"/>
            <rFont val="David"/>
            <family val="2"/>
          </rPr>
          <t xml:space="preserve">שיעור השתתפות משתנה לפי גודל היישוב (כ-50% ביישוב קטן וכ-20% ביישוב בינוני וגדול). </t>
        </r>
      </text>
    </comment>
    <comment ref="B102" authorId="0">
      <text>
        <r>
          <rPr>
            <sz val="12"/>
            <color indexed="81"/>
            <rFont val="David"/>
            <family val="2"/>
          </rPr>
          <t xml:space="preserve">מספר משתמשים קבועים: במרכז קטן -עד כ-5,000, במרכז בינוני - 5,000 - 7,500 ובמרכז גדול - 7,500 ויותר. </t>
        </r>
      </text>
    </comment>
    <comment ref="B103" authorId="0">
      <text>
        <r>
          <rPr>
            <sz val="12"/>
            <color indexed="81"/>
            <rFont val="David"/>
            <family val="2"/>
          </rPr>
          <t>מועדון קטן)עד 300 משתמשים(150-250   מ"ר  מבונה, מועדון בינוני )300-600 משתמשים( 400 מ"ר מבונה ומועדון גדול )600-1,000 משתמשים( - 500-750 מ"ר מבונה.</t>
        </r>
      </text>
    </comment>
    <comment ref="A105" authorId="0">
      <text>
        <r>
          <rPr>
            <sz val="12"/>
            <color indexed="81"/>
            <rFont val="David"/>
            <family val="2"/>
          </rPr>
          <t>שיעור השתתפות 15% לגילאי 70+ פירמידת גילאים נמצאת בקבצי למ"ס.</t>
        </r>
      </text>
    </comment>
    <comment ref="B105" authorId="0">
      <text>
        <r>
          <rPr>
            <sz val="12"/>
            <color indexed="81"/>
            <rFont val="David"/>
            <family val="2"/>
          </rPr>
          <t>כ-200-250 קשישים )אזרחים ותיקים( מוצע להקצות כשטח מבונה ולא כקרקע.</t>
        </r>
      </text>
    </comment>
    <comment ref="A108" authorId="0">
      <text>
        <r>
          <rPr>
            <sz val="12"/>
            <color indexed="81"/>
            <rFont val="David"/>
            <family val="2"/>
          </rPr>
          <t>1.1  מ"ר למתפלל תדיר, נקבע לפי אפיון השכונה</t>
        </r>
      </text>
    </comment>
    <comment ref="B108" authorId="0">
      <text>
        <r>
          <rPr>
            <sz val="12"/>
            <color indexed="81"/>
            <rFont val="David"/>
            <family val="2"/>
          </rPr>
          <t xml:space="preserve">חלק משולב וחלק על קרקע ציבורית )עם שילובים אחרים(
שטח מבונה: 
לבית כנסת קטן = 100-150 מ"ר;
לבית כנסת בינוני = 150-300 מ"ר ;
לבית כנסת גדול = 500 -1,000 מ"ר. </t>
        </r>
      </text>
    </comment>
    <comment ref="A115" authorId="0">
      <text>
        <r>
          <rPr>
            <sz val="12"/>
            <color indexed="81"/>
            <rFont val="David"/>
            <family val="2"/>
          </rPr>
          <t>2 בורות טבילה ל-4,000 יח"ד לשכונה "כללית" 25% שומרות מסורת</t>
        </r>
      </text>
    </comment>
    <comment ref="B115" authorId="0">
      <text>
        <r>
          <rPr>
            <sz val="12"/>
            <color indexed="81"/>
            <rFont val="David"/>
            <family val="2"/>
          </rPr>
          <t>שטח מבונה למקווה קטן )1 בור טבילה( = 65 מ"ר, למקווה בינוני )2 בורות( = 120 מ"ר ולגדול )3-4 בורות( =160-250 מ"ר.</t>
        </r>
      </text>
    </comment>
    <comment ref="B119" authorId="0">
      <text>
        <r>
          <rPr>
            <sz val="12"/>
            <color indexed="81"/>
            <rFont val="David"/>
            <family val="2"/>
          </rPr>
          <t xml:space="preserve">מגרש אחד ל-20,000 תושבים של 10-12 ד' ולא יותר מאחד לשכונה
</t>
        </r>
      </text>
    </comment>
    <comment ref="B120" authorId="0">
      <text>
        <r>
          <rPr>
            <sz val="12"/>
            <color indexed="81"/>
            <rFont val="David"/>
            <family val="2"/>
          </rPr>
          <t>אצטדיון קטן בן 12 ד' ליישוב מ-50,000 עד 150,000 תושבים ואצטדיון גדול בן 20 ד' ליישוב מ-150,000 תושבים ויותר.</t>
        </r>
      </text>
    </comment>
    <comment ref="B121" authorId="0">
      <text>
        <r>
          <rPr>
            <sz val="12"/>
            <color indexed="81"/>
            <rFont val="David"/>
            <family val="2"/>
          </rPr>
          <t xml:space="preserve">אצטדיון של 20 ד' ל-250,000 תושבים ויותר.
</t>
        </r>
      </text>
    </comment>
    <comment ref="A122" authorId="0">
      <text>
        <r>
          <rPr>
            <sz val="12"/>
            <color indexed="81"/>
            <rFont val="David"/>
            <family val="2"/>
          </rPr>
          <t xml:space="preserve">בריכה אחת לכל 25,000 תושבים. </t>
        </r>
      </text>
    </comment>
    <comment ref="B122" authorId="0">
      <text>
        <r>
          <rPr>
            <sz val="12"/>
            <color indexed="81"/>
            <rFont val="David"/>
            <family val="2"/>
          </rPr>
          <t xml:space="preserve"> הקצאת קרקע של 2 ד'  או לשילוב בהיקף של 1,000 מ"ר מבונה לבריכה מקורה.</t>
        </r>
      </text>
    </comment>
    <comment ref="A123" authorId="0">
      <text>
        <r>
          <rPr>
            <sz val="12"/>
            <color indexed="81"/>
            <rFont val="David"/>
            <family val="2"/>
          </rPr>
          <t xml:space="preserve">מקבץ אחד של 4 מגרשים לכל 30,000 - 50,000 תושבים. 
</t>
        </r>
      </text>
    </comment>
    <comment ref="B123" authorId="0">
      <text>
        <r>
          <rPr>
            <sz val="12"/>
            <color indexed="81"/>
            <rFont val="David"/>
            <family val="2"/>
          </rPr>
          <t>הקצאת קרקע של 2.8  ד'.</t>
        </r>
      </text>
    </comment>
    <comment ref="B126" authorId="0">
      <text>
        <r>
          <rPr>
            <sz val="12"/>
            <color indexed="81"/>
            <rFont val="David"/>
            <family val="2"/>
          </rPr>
          <t xml:space="preserve">ספי כניסה: שטח מבונה )מ"ר( או מגרש )ד' ( ל-X תושבים:
שיטור קהילתי - 100 מ"ר עד ל-7,000 תושבים; 
נקודת משטרה - 500 מ"ר ל-7,000-15,000 תושבים; 
תחנה קטנה -  1,500 מ"ר + חצר או  מגרש בן 2 ד' ל-15,000-40,000 תושבים; 
תחנה בינונית - 3,600 מ"ר + חצר במגרש בן 2 ד' ל-40,000-100,000 תושבים; 
תחנה גדולה- 4,400 מ"ר מבונה במגרש בן 5 ד' ל-100,000 תושבים. </t>
        </r>
      </text>
    </comment>
    <comment ref="B127" authorId="0">
      <text>
        <r>
          <rPr>
            <sz val="12"/>
            <color indexed="81"/>
            <rFont val="David"/>
            <family val="2"/>
          </rPr>
          <t xml:space="preserve">ספי כניסה -שטח מבונה )מ"ר( או מגרש )ד'( ל-X תושבים:
תחנה קטנה -  200 מ"ר + חצר או  מגרש בן 1 ד' ל-15,000 תושבים; 
תחנה בינונית -במגרש בן 2 ד' ל-15,000-40,000 תושבים; 
תחנה גדולה במגרש בן 2.5 ד' ל-40,000 תושבים ויותר. </t>
        </r>
      </text>
    </comment>
    <comment ref="B128" authorId="0">
      <text>
        <r>
          <rPr>
            <sz val="12"/>
            <color indexed="81"/>
            <rFont val="David"/>
            <family val="2"/>
          </rPr>
          <t xml:space="preserve">ספי כניסה שטח מבונה )מ"ר( או מגרש )ד'( ל - X תושבים:
תחנה קטנה -  180 מ"ר + סככה או  מגרש בן 1.5 דונם' עד ל-30,000 תושבים; 
תחנה בינונית - 370 מ"ר + סככה במגרש בן 3 ד' ל-30,000-60,000 תושבים; 
תחנה גדולה 640 מ"ר מבונה + סככה במגרש בן 5 ד' ל-60,000 תושבים ויותר. </t>
        </r>
      </text>
    </comment>
    <comment ref="A131" authorId="0">
      <text>
        <r>
          <rPr>
            <sz val="12"/>
            <color indexed="81"/>
            <rFont val="David"/>
            <family val="2"/>
          </rPr>
          <t>רזרבה תכנונית בשכונה. פונקציות כלל-עירוניות אחרות כגון אצטדיון, עתודה כלל-עירונית לחינוך, עתודה כלל-עירונית לרווחה, וכד' שובצו בסעיפים משנה של אותם תחומים.</t>
        </r>
      </text>
    </comment>
    <comment ref="B131" authorId="0">
      <text>
        <r>
          <rPr>
            <sz val="12"/>
            <color indexed="81"/>
            <rFont val="David"/>
            <family val="2"/>
          </rPr>
          <t>אין דרישה לרזרבה במרקם קיים. במתחם חדש נבחנת הקצאה כלל-עירונית במקרים של 500 יח"ד ויותר</t>
        </r>
      </text>
    </comment>
    <comment ref="A135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35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לנפש.</t>
        </r>
      </text>
    </comment>
    <comment ref="A136" authorId="0">
      <text>
        <r>
          <rPr>
            <sz val="12"/>
            <color indexed="81"/>
            <rFont val="David"/>
            <family val="2"/>
          </rPr>
          <t xml:space="preserve"> המרחב הציבורי התפקודי מסומן ברסטר על מגרשים עם ייעוד אחר. סה"כ השטח מתקבל מהתשריט.</t>
        </r>
      </text>
    </comment>
    <comment ref="B136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A137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37" authorId="0">
      <text>
        <r>
          <rPr>
            <sz val="12"/>
            <color indexed="81"/>
            <rFont val="David"/>
            <family val="2"/>
          </rPr>
          <t xml:space="preserve">במתחם חדש  מינימום  1.6 מ"ר לנפש
</t>
        </r>
      </text>
    </comment>
    <comment ref="A138" authorId="0">
      <text>
        <r>
          <rPr>
            <sz val="12"/>
            <color indexed="81"/>
            <rFont val="David"/>
            <family val="2"/>
          </rPr>
          <t>המרחב הציבורי התפקודי מסומן ברסטר על מגרשים עם ייעוד אחר. סה"כ השטח מתקבל מהתשריט.</t>
        </r>
      </text>
    </comment>
    <comment ref="B138" authorId="0">
      <text>
        <r>
          <rPr>
            <sz val="12"/>
            <color indexed="81"/>
            <rFont val="David"/>
            <family val="2"/>
          </rPr>
          <t xml:space="preserve">במתחם חדש  מקסימום  0.4 מ"ר לנפש </t>
        </r>
      </text>
    </comment>
    <comment ref="B139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</commentList>
</comments>
</file>

<file path=xl/comments2.xml><?xml version="1.0" encoding="utf-8"?>
<comments xmlns="http://schemas.openxmlformats.org/spreadsheetml/2006/main">
  <authors>
    <author>Chaim</author>
  </authors>
  <commentList>
    <comment ref="C6" authorId="0">
      <text>
        <r>
          <rPr>
            <sz val="12"/>
            <color indexed="81"/>
            <rFont val="David"/>
            <family val="2"/>
          </rPr>
          <t>הוספה או הפחתה בגין מדיניות עירונית, עודף/חסר בשכונות הסמוכות וכדו'</t>
        </r>
      </text>
    </comment>
    <comment ref="H6" authorId="0">
      <text>
        <r>
          <rPr>
            <sz val="12"/>
            <color indexed="81"/>
            <rFont val="David"/>
            <family val="2"/>
          </rPr>
          <t xml:space="preserve">מתוך רשימה מובנית
</t>
        </r>
      </text>
    </comment>
    <comment ref="A8" authorId="0">
      <text>
        <r>
          <rPr>
            <sz val="12"/>
            <color indexed="81"/>
            <rFont val="David"/>
            <family val="2"/>
          </rPr>
          <t>3 שנתונים, 50% השתתפות, 20 ילדים בכיתה</t>
        </r>
      </text>
    </comment>
    <comment ref="B8" authorId="0">
      <text>
        <r>
          <rPr>
            <sz val="11"/>
            <color indexed="81"/>
            <rFont val="David"/>
            <family val="2"/>
          </rPr>
          <t>קרקע ל-3-5 כיתות =1 דונם. בתכניות גדולות עד כ-30% מהכיתות במגרשים סחירים כגון תעסוקה שטח בנוי: 440 מ"ר + 100 מ"ר חצר + 20 מ"ר מרפסת עבור 3 כיתות.</t>
        </r>
      </text>
    </comment>
    <comment ref="A17" authorId="0">
      <text>
        <r>
          <rPr>
            <sz val="12"/>
            <color indexed="81"/>
            <rFont val="David"/>
            <family val="2"/>
          </rPr>
          <t>3 שנתונים, 100% השתתפות, 30 ילדים בכיתה</t>
        </r>
      </text>
    </comment>
    <comment ref="B17" authorId="0">
      <text>
        <r>
          <rPr>
            <sz val="11"/>
            <color indexed="81"/>
            <rFont val="David"/>
            <family val="2"/>
          </rPr>
          <t>קרקע ל-3 כיתות 1.5 ד',
ל-4 כיתות 1.5 ד' 
ול-5-6 כיתות = 2 ד' . 
במקרה של שילובים, שטח מבונה של 130 מ"ר  + 200 מ"ר חצר/מרפסת לכיתה.</t>
        </r>
      </text>
    </comment>
    <comment ref="A28" authorId="0">
      <text>
        <r>
          <rPr>
            <sz val="12"/>
            <color indexed="81"/>
            <rFont val="David"/>
            <family val="2"/>
          </rPr>
          <t>6 שנתונים, 100% השתתפות, 27 ילדים בכיתה</t>
        </r>
      </text>
    </comment>
    <comment ref="A34" authorId="0">
      <text>
        <r>
          <rPr>
            <sz val="12"/>
            <color indexed="81"/>
            <rFont val="David"/>
            <family val="2"/>
          </rPr>
          <t>6 שנתונים 100% השתתפות, 27 ילדים בכיתה</t>
        </r>
      </text>
    </comment>
    <comment ref="B34" authorId="0">
      <text>
        <r>
          <rPr>
            <sz val="11"/>
            <color indexed="81"/>
            <rFont val="David"/>
            <family val="2"/>
          </rPr>
          <t>בתי ספר של 30/36/42 כיתות:
טיפוס A= 0.75 ד' לכיתה, 
טיפוס B= 0.5 ד' לכיתה 
וטיפוס C=0.4 ד' לכיתה</t>
        </r>
      </text>
    </comment>
    <comment ref="A39" authorId="0">
      <text>
        <r>
          <rPr>
            <sz val="12"/>
            <color indexed="81"/>
            <rFont val="David"/>
            <family val="2"/>
          </rPr>
          <t>2% מהשנתון, 4 כיתות,  8 ילדים לכיתה</t>
        </r>
      </text>
    </comment>
    <comment ref="B39" authorId="0">
      <text>
        <r>
          <rPr>
            <sz val="12"/>
            <color indexed="81"/>
            <rFont val="David"/>
            <family val="2"/>
          </rPr>
          <t>קרקע ל-4 כיתות=1.5 ד'</t>
        </r>
      </text>
    </comment>
    <comment ref="A40" authorId="0">
      <text>
        <r>
          <rPr>
            <sz val="12"/>
            <color indexed="81"/>
            <rFont val="David"/>
            <family val="2"/>
          </rPr>
          <t>2% מהשנתון, 3 כיתות,  10 ילדים לכיתה</t>
        </r>
      </text>
    </comment>
    <comment ref="B40" authorId="0">
      <text>
        <r>
          <rPr>
            <sz val="12"/>
            <color indexed="81"/>
            <rFont val="David"/>
            <family val="2"/>
          </rPr>
          <t>קרקע ל-4 כיתות = 1.5 ד'</t>
        </r>
      </text>
    </comment>
    <comment ref="A41" authorId="0">
      <text>
        <r>
          <rPr>
            <sz val="12"/>
            <color indexed="81"/>
            <rFont val="David"/>
            <family val="2"/>
          </rPr>
          <t>2% מהשנתון, 6 כיתות,  10 ילדים לכיתה</t>
        </r>
      </text>
    </comment>
    <comment ref="B41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42" authorId="0">
      <text>
        <r>
          <rPr>
            <sz val="12"/>
            <color indexed="81"/>
            <rFont val="David"/>
            <family val="2"/>
          </rPr>
          <t>2% מהשנתון, 9 כיתות,  10 ילדים לכיתה</t>
        </r>
      </text>
    </comment>
    <comment ref="B42" authorId="0">
      <text>
        <r>
          <rPr>
            <sz val="12"/>
            <color indexed="81"/>
            <rFont val="David"/>
            <family val="2"/>
          </rPr>
          <t>קרקע לכיתה = 0.3 ד'</t>
        </r>
      </text>
    </comment>
    <comment ref="A43" authorId="0">
      <text>
        <r>
          <rPr>
            <sz val="12"/>
            <color indexed="81"/>
            <rFont val="David"/>
            <family val="2"/>
          </rPr>
          <t>3 שנתונים, 100% השתתפות, בנים בלבד, צמוד לבית ספר היסודי, 30 ילדים לכיתה</t>
        </r>
      </text>
    </comment>
    <comment ref="B43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47" authorId="0">
      <text>
        <r>
          <rPr>
            <sz val="12"/>
            <color indexed="81"/>
            <rFont val="David"/>
            <family val="2"/>
          </rPr>
          <t>3 שנתונים, 100% השתתפות,
 בנות בלבד, 30 ילדות לכיתה</t>
        </r>
      </text>
    </comment>
    <comment ref="B47" authorId="0">
      <text>
        <r>
          <rPr>
            <sz val="12"/>
            <color indexed="81"/>
            <rFont val="David"/>
            <family val="2"/>
          </rPr>
          <t>קרקע ל-3 כיתות 1.5 ד', ל-4 כיתות 1.5 ד' ול-5-6 כיתות = 2 ד' . במקרה של שילובים, שטח מבונה של 130 מ"ר  + 200 מ"ר חצר/מרפסת לכיתה.</t>
        </r>
      </text>
    </comment>
    <comment ref="A51" authorId="0">
      <text>
        <r>
          <rPr>
            <sz val="12"/>
            <color indexed="81"/>
            <rFont val="David"/>
            <family val="2"/>
          </rPr>
          <t>9 שנתונים, 100% השתתפות, בנים בלבד, 20 ילדים לכיתה</t>
        </r>
      </text>
    </comment>
    <comment ref="A54" authorId="0">
      <text>
        <r>
          <rPr>
            <sz val="12"/>
            <color indexed="81"/>
            <rFont val="David"/>
            <family val="2"/>
          </rPr>
          <t>8 שנתונים, 100% השתתפות, בנות בלבד, 27 ילדות לכיתה</t>
        </r>
      </text>
    </comment>
    <comment ref="A57" authorId="0">
      <text>
        <r>
          <rPr>
            <sz val="12"/>
            <color indexed="81"/>
            <rFont val="David"/>
            <family val="2"/>
          </rPr>
          <t>4 שנתונים, 100% השתתפות, בנים בלבד, 20 ילדים לכיתה</t>
        </r>
      </text>
    </comment>
    <comment ref="A60" authorId="0">
      <text>
        <r>
          <rPr>
            <sz val="12"/>
            <color indexed="81"/>
            <rFont val="David"/>
            <family val="2"/>
          </rPr>
          <t>4 שנתונים, 100% השתתפות, 27 בנות בלבד</t>
        </r>
      </text>
    </comment>
    <comment ref="A66" authorId="0">
      <text>
        <r>
          <rPr>
            <sz val="12"/>
            <color indexed="81"/>
            <rFont val="David"/>
            <family val="2"/>
          </rPr>
          <t>אחות לכל 100 ילדים בשנתונים הרלוונטיים: 100% לגיל 0-1 ו-20% לגילאי 1-6</t>
        </r>
      </text>
    </comment>
    <comment ref="B66" authorId="0">
      <text>
        <r>
          <rPr>
            <sz val="12"/>
            <color indexed="81"/>
            <rFont val="David"/>
            <family val="2"/>
          </rPr>
          <t xml:space="preserve">שטח מבונה 
ל-2 אחיות תחנה קטנה = 150 מ"ר, 
ל-3 אחיות תחנה בינונית = 200 מ"ר 
ול-4 אחיות תחנה גדולה =250 מ"ר
</t>
        </r>
      </text>
    </comment>
    <comment ref="A69" authorId="0">
      <text>
        <r>
          <rPr>
            <sz val="12"/>
            <color indexed="81"/>
            <rFont val="David"/>
            <family val="2"/>
          </rPr>
          <t>0.1 מ"ר בנוי לנפש</t>
        </r>
      </text>
    </comment>
    <comment ref="B69" authorId="0">
      <text>
        <r>
          <rPr>
            <sz val="12"/>
            <color indexed="81"/>
            <rFont val="David"/>
            <family val="2"/>
          </rPr>
          <t>מרפאה קטנה 200-300 מ"ר, מרפאה בינונית 300-500 מ"ר, מרפאה גדולה 500-1,000 מ"ר</t>
        </r>
      </text>
    </comment>
    <comment ref="A72" authorId="0">
      <text>
        <r>
          <rPr>
            <sz val="12"/>
            <color indexed="81"/>
            <rFont val="David"/>
            <family val="2"/>
          </rPr>
          <t>לבני 70+, 1.8% משנתונים אלה</t>
        </r>
      </text>
    </comment>
    <comment ref="A73" authorId="0">
      <text>
        <r>
          <rPr>
            <sz val="12"/>
            <color indexed="81"/>
            <rFont val="David"/>
            <family val="2"/>
          </rPr>
          <t>לבני 70+, 0.02% משנתונים אלה.</t>
        </r>
      </text>
    </comment>
    <comment ref="B73" authorId="0">
      <text>
        <r>
          <rPr>
            <sz val="12"/>
            <color indexed="81"/>
            <rFont val="David"/>
            <family val="2"/>
          </rPr>
          <t>מרכז יום למוגבלים: קטן עד 60 מטופלים, בינוני 60-90 מטופלים, גדול 90-130 מטופלים</t>
        </r>
      </text>
    </comment>
    <comment ref="A74" authorId="0">
      <text>
        <r>
          <rPr>
            <sz val="12"/>
            <color indexed="81"/>
            <rFont val="David"/>
            <family val="2"/>
          </rPr>
          <t>שלוחה לכל 30-50 אלף תושבים,לפי מדיניות עירונית.</t>
        </r>
      </text>
    </comment>
    <comment ref="B74" authorId="0">
      <text>
        <r>
          <rPr>
            <sz val="12"/>
            <color indexed="81"/>
            <rFont val="David"/>
            <family val="2"/>
          </rPr>
          <t xml:space="preserve">שלוחה של לשכת רווחה כ-300 מ"ר 
</t>
        </r>
      </text>
    </comment>
    <comment ref="A75" authorId="0">
      <text>
        <r>
          <rPr>
            <sz val="12"/>
            <color indexed="81"/>
            <rFont val="David"/>
            <family val="2"/>
          </rPr>
          <t xml:space="preserve">בשכונות מעל 5,000 יח"ד או שמגדילות את היישוב הקיים ב-10% או יותר, שאינן מרקמים קיימים, יש לייעד לפחות מגרש של 1 דונם לייעוד לרווחה כלל-עירונית
</t>
        </r>
      </text>
    </comment>
    <comment ref="A79" authorId="0">
      <text>
        <r>
          <rPr>
            <sz val="12"/>
            <color indexed="81"/>
            <rFont val="David"/>
            <family val="2"/>
          </rPr>
          <t xml:space="preserve">שיעור השתתפות משתנה לפי גודל היישוב )כ-50% ביישוב קטן וכ-20% ביישוב בינוני וגדול(. </t>
        </r>
      </text>
    </comment>
    <comment ref="B79" authorId="0">
      <text>
        <r>
          <rPr>
            <sz val="12"/>
            <color indexed="81"/>
            <rFont val="David"/>
            <family val="2"/>
          </rPr>
          <t xml:space="preserve">מספר משתמשים קבועים: במרכז קטן -עד כ-1,000, במרכז בינוני - 1,000 - 2,500 ובמרכז גדול - 2,500-5,000. </t>
        </r>
      </text>
    </comment>
    <comment ref="B80" authorId="0">
      <text>
        <r>
          <rPr>
            <sz val="12"/>
            <color indexed="81"/>
            <rFont val="David"/>
            <family val="2"/>
          </rPr>
          <t>כ-200-250 קשישים )אזרחים ותיקים( 
מוצע להקצות כשטח מבונה ולא כקרקע.</t>
        </r>
      </text>
    </comment>
    <comment ref="A82" authorId="0">
      <text>
        <r>
          <rPr>
            <sz val="12"/>
            <color indexed="81"/>
            <rFont val="David"/>
            <family val="2"/>
          </rPr>
          <t>שיעור השתתפות 15% לגילאי 70+ 
 פירמידת גילאים נמצאת בקבצי למ"ס.</t>
        </r>
      </text>
    </comment>
    <comment ref="B82" authorId="0">
      <text>
        <r>
          <rPr>
            <sz val="12"/>
            <color indexed="81"/>
            <rFont val="David"/>
            <family val="2"/>
          </rPr>
          <t xml:space="preserve">כ-200-250 קשישים )אזרחים ותיקים(מוצע להקצות כשטח מבונה ולא כקרקע.
</t>
        </r>
      </text>
    </comment>
    <comment ref="A85" authorId="0">
      <text>
        <r>
          <rPr>
            <sz val="12"/>
            <color indexed="81"/>
            <rFont val="David"/>
            <family val="2"/>
          </rPr>
          <t>1.1  מ"ר למתפלל תדיר, נקבע לפי אפיון השכונה</t>
        </r>
      </text>
    </comment>
    <comment ref="B85" authorId="0">
      <text>
        <r>
          <rPr>
            <sz val="12"/>
            <color indexed="81"/>
            <rFont val="David"/>
            <family val="2"/>
          </rPr>
          <t>חלק משולב וחלק על קרקע ציבורית )עם שילובים אחרים(.
שטח מבונה לבית כנסת קטן = 100-150 מ"ר,  לבית כנסת בינוני = 150-300 מ"ר ובית כנסת גדול = 500-1,000 מ"ר.</t>
        </r>
        <r>
          <rPr>
            <sz val="11"/>
            <color indexed="81"/>
            <rFont val="David"/>
            <family val="2"/>
          </rPr>
          <t xml:space="preserve">
</t>
        </r>
      </text>
    </comment>
    <comment ref="A92" authorId="0">
      <text>
        <r>
          <rPr>
            <sz val="12"/>
            <color indexed="81"/>
            <rFont val="David"/>
            <family val="2"/>
          </rPr>
          <t>2 בורות טבילה ל-4,000 יח"ד לשכונה "כללית" )25% שומרות מסורת(</t>
        </r>
      </text>
    </comment>
    <comment ref="B92" authorId="0">
      <text>
        <r>
          <rPr>
            <sz val="12"/>
            <color indexed="81"/>
            <rFont val="David"/>
            <family val="2"/>
          </rPr>
          <t xml:space="preserve">שטח מבונה למקווה קטן ) 1 בור טבילה( = 65 מ"ר, למקווה בינוני )2 בורות( = 120 מ"ר
 ולגדול)3-4 בורות( =160-250 מ"ר.
</t>
        </r>
      </text>
    </comment>
    <comment ref="B97" authorId="0">
      <text>
        <r>
          <rPr>
            <sz val="12"/>
            <color indexed="81"/>
            <rFont val="David"/>
            <family val="2"/>
          </rPr>
          <t xml:space="preserve">מגרש אחד ל-20,000 תושבים של 10-12 ד' ולא יותר מאחד לשכונה
</t>
        </r>
      </text>
    </comment>
    <comment ref="B98" authorId="0">
      <text>
        <r>
          <rPr>
            <sz val="12"/>
            <color indexed="81"/>
            <rFont val="David"/>
            <family val="2"/>
          </rPr>
          <t>אצטדיון קטן בן 12 ד' ליישוב מ-50,000 עד 150,000 תושבים ואצטדיון גדול בן 20 ד' ליישוב מ-150,000 תושבים ויותר.</t>
        </r>
      </text>
    </comment>
    <comment ref="B99" authorId="0">
      <text>
        <r>
          <rPr>
            <sz val="12"/>
            <color indexed="81"/>
            <rFont val="David"/>
            <family val="2"/>
          </rPr>
          <t xml:space="preserve">אצטדיון של 20 ד' ל-250,000 תושבים ויותר.
</t>
        </r>
      </text>
    </comment>
    <comment ref="A100" authorId="0">
      <text>
        <r>
          <rPr>
            <sz val="12"/>
            <color indexed="81"/>
            <rFont val="David"/>
            <family val="2"/>
          </rPr>
          <t xml:space="preserve">בריכה אחת לכל 25,000 תושבים. </t>
        </r>
      </text>
    </comment>
    <comment ref="B100" authorId="0">
      <text>
        <r>
          <rPr>
            <sz val="12"/>
            <color indexed="81"/>
            <rFont val="David"/>
            <family val="2"/>
          </rPr>
          <t xml:space="preserve"> הקצאת קרקע של 2 ד'  או לשילוב בהיקף של 1,000 מ"ר מבונה לבריכה מקורה.</t>
        </r>
      </text>
    </comment>
    <comment ref="A101" authorId="0">
      <text>
        <r>
          <rPr>
            <sz val="12"/>
            <color indexed="81"/>
            <rFont val="David"/>
            <family val="2"/>
          </rPr>
          <t xml:space="preserve">מקבץ אחד של 4 מגרשים לכל 30,000 - 50,000 תושבים. 
</t>
        </r>
      </text>
    </comment>
    <comment ref="B101" authorId="0">
      <text>
        <r>
          <rPr>
            <sz val="11"/>
            <color indexed="81"/>
            <rFont val="David"/>
            <family val="2"/>
          </rPr>
          <t>הקצאת קרקע של 2.8  ד'.</t>
        </r>
      </text>
    </comment>
    <comment ref="B104" authorId="0">
      <text>
        <r>
          <rPr>
            <sz val="12"/>
            <color indexed="81"/>
            <rFont val="David"/>
            <family val="2"/>
          </rPr>
          <t xml:space="preserve">ספי כניסה: שטח מבונה )מ"ר)(או מגרש )ד' (ל-X תושבים:
שיטור קהילתי - 100 מ"ר עד ל-7,000 תושבים; 
נקודת משטרה - 500 מ"ר ל-7,000-15,000 תושבים; 
תחנה קטנה -  1,500 מ"ר + חצר או  מגרש בן 2 ד' ל-15,000-40,000 תושבים; 
תחנה בינונית - 3,600 מ"ר + חצר במגרש בן 2 ד' ל-40,000-100,000 תושבים; 
תחנה גדולה- 4,400 מ"ר מבונה במגרש בן 5 ד' ל-100,000 תושבים. </t>
        </r>
      </text>
    </comment>
    <comment ref="B105" authorId="0">
      <text>
        <r>
          <rPr>
            <sz val="12"/>
            <color indexed="81"/>
            <rFont val="David"/>
            <family val="2"/>
          </rPr>
          <t xml:space="preserve">ספי כניסה -שטח מבונה )מ"ר( או מגרש )ד'(ל-X תושבים:
תחנה קטנה -  200 מ"ר + חצר או  מגרש בן 1 ד' ל-15,000 תושבים; 
תחנה בינונית -במגרש בן 2 ד' ל-15,000-40,000 תושבים; 
תחנה גדולה במגרש בן 2.5 ד' ל-40,000 תושבים ויותר. </t>
        </r>
      </text>
    </comment>
    <comment ref="B106" authorId="0">
      <text>
        <r>
          <rPr>
            <sz val="12"/>
            <color indexed="81"/>
            <rFont val="David"/>
            <family val="2"/>
          </rPr>
          <t xml:space="preserve">ספי כניסה שטח מבונה )מ"ר(או מגרש )ד'(ל - X תושבים:
תחנה קטנה -  180 מ"ר + סככה או  מגרש בן 1.5 ד' עד ל-30,000 תושבים; 
תחנה בינונית - 370 מ"ר + סככה במגרש בן 3 ד' ל-30,000-60,000 תושבים; 
תחנה גדולה 640 מ"ר מבונה + סככה במגרש בן 5 ד' ל-60,000 תושבים ויותר. </t>
        </r>
      </text>
    </comment>
    <comment ref="A109" authorId="0">
      <text>
        <r>
          <rPr>
            <sz val="12"/>
            <color indexed="81"/>
            <rFont val="David"/>
            <family val="2"/>
          </rPr>
          <t>רזרבה תכנונית בשכונה. פונקציות כלל-עירוניות אחרות כגון אצטדיון, עתודה כלל-עירונית לחינוך, עתודה כלל-עירונית לרווחה, וכד' שובצו בסעיפי משנה של אותם תחומים.</t>
        </r>
      </text>
    </comment>
    <comment ref="B109" authorId="0">
      <text>
        <r>
          <rPr>
            <sz val="12"/>
            <color indexed="81"/>
            <rFont val="David"/>
            <family val="2"/>
          </rPr>
          <t>אין דרישה לרזרבה במרקם קיים. במתחם חדש נבחנת הקצאה כלל-עירונית במקרים של 500 יח"ד ויותר</t>
        </r>
      </text>
    </comment>
    <comment ref="A112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12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</t>
        </r>
      </text>
    </comment>
    <comment ref="C112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2.4 מ"ר לנפש</t>
        </r>
      </text>
    </comment>
    <comment ref="A113" authorId="0">
      <text>
        <r>
          <rPr>
            <sz val="12"/>
            <color indexed="81"/>
            <rFont val="David"/>
            <family val="2"/>
          </rPr>
          <t xml:space="preserve"> המרחב הציבורי התפקודי מסומן ברסטר על מגרשים עם ייעוד אחר. סה"כ השטח מתקבל מהתשריט.</t>
        </r>
      </text>
    </comment>
    <comment ref="B113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C113" authorId="0">
      <text>
        <r>
          <rPr>
            <sz val="12"/>
            <color indexed="81"/>
            <rFont val="David"/>
            <family val="2"/>
          </rPr>
          <t>במתחם חדש  מקסימום  1 מ"ר לנפש ובמתחם קיים מקסימום 0.6 מ"ר לנפש</t>
        </r>
      </text>
    </comment>
    <comment ref="A114" authorId="0">
      <text>
        <r>
          <rPr>
            <sz val="12"/>
            <color indexed="81"/>
            <rFont val="David"/>
            <family val="2"/>
          </rPr>
          <t>המרחב הציבורי "הירוק" מצוין על מגרשים ייעודים.</t>
        </r>
      </text>
    </comment>
    <comment ref="B114" authorId="0">
      <text>
        <r>
          <rPr>
            <sz val="12"/>
            <color indexed="81"/>
            <rFont val="David"/>
            <family val="2"/>
          </rPr>
          <t xml:space="preserve">במתחם חדש  מינימום  1.6 מ"ר לנפש
</t>
        </r>
      </text>
    </comment>
    <comment ref="C114" authorId="0">
      <text>
        <r>
          <rPr>
            <sz val="12"/>
            <color indexed="81"/>
            <rFont val="David"/>
            <family val="2"/>
          </rPr>
          <t>במתחם חדש  מינימום  1.6 מ"ר לנפש</t>
        </r>
      </text>
    </comment>
    <comment ref="A115" authorId="0">
      <text>
        <r>
          <rPr>
            <sz val="12"/>
            <color indexed="81"/>
            <rFont val="David"/>
            <family val="2"/>
          </rPr>
          <t>המרחב הציבורי התפקודי מסומן ברסטר על מגרשים עם ייעוד אחר. סה"כ השטח מתקבל מהתשריט.</t>
        </r>
      </text>
    </comment>
    <comment ref="B115" authorId="0">
      <text>
        <r>
          <rPr>
            <sz val="12"/>
            <color indexed="81"/>
            <rFont val="David"/>
            <family val="2"/>
          </rPr>
          <t xml:space="preserve">במתחם חדש  מקסימום  0.4 מ"ר לנפש </t>
        </r>
      </text>
    </comment>
    <comment ref="C115" authorId="0">
      <text>
        <r>
          <rPr>
            <sz val="12"/>
            <color indexed="81"/>
            <rFont val="David"/>
            <family val="2"/>
          </rPr>
          <t>במתחם חדש  מקסימום  0.6 מ"ר לנפש ובמתחם קיים מקסימום 1.2 מ"ר לנפש</t>
        </r>
      </text>
    </comment>
    <comment ref="B116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  <comment ref="C116" authorId="0">
      <text>
        <r>
          <rPr>
            <sz val="12"/>
            <color indexed="81"/>
            <rFont val="David"/>
            <family val="2"/>
          </rPr>
          <t>במתחם חדש  מינימום  4 מ"ר לנפש ובמתחם קיים מינימום 1.8 מ"ר לנפש</t>
        </r>
      </text>
    </comment>
  </commentList>
</comments>
</file>

<file path=xl/sharedStrings.xml><?xml version="1.0" encoding="utf-8"?>
<sst xmlns="http://schemas.openxmlformats.org/spreadsheetml/2006/main" count="761" uniqueCount="335">
  <si>
    <t>חינוך</t>
  </si>
  <si>
    <t>תחנה לבריאות המשפחה</t>
  </si>
  <si>
    <t>סה"כ</t>
  </si>
  <si>
    <t>סה"כ הפרשות לצרכי ציבור</t>
  </si>
  <si>
    <t>הערות</t>
  </si>
  <si>
    <t>סה"כ מבני ציבור</t>
  </si>
  <si>
    <t>שיעור שנתון מכלל האוכלוסייה</t>
  </si>
  <si>
    <t>בריאות</t>
  </si>
  <si>
    <t>רווחה</t>
  </si>
  <si>
    <t>דת</t>
  </si>
  <si>
    <t>תרבות</t>
  </si>
  <si>
    <t>כלל-עירוני</t>
  </si>
  <si>
    <t>ספורט</t>
  </si>
  <si>
    <t>מרחב ציבורי</t>
  </si>
  <si>
    <t xml:space="preserve">מרכז יום לקשיש מוגבלים </t>
  </si>
  <si>
    <t xml:space="preserve">מרכז יום לקשיש תשושים </t>
  </si>
  <si>
    <t>מטרת התכנית</t>
  </si>
  <si>
    <t>מאפייני אוכלוסייה</t>
  </si>
  <si>
    <t>מרקם קיים</t>
  </si>
  <si>
    <t xml:space="preserve">יהודי כללי </t>
  </si>
  <si>
    <t>אופקים</t>
  </si>
  <si>
    <t>אור יהודה</t>
  </si>
  <si>
    <t>אור עקיבא</t>
  </si>
  <si>
    <t>אורנית</t>
  </si>
  <si>
    <t>אזור</t>
  </si>
  <si>
    <t>אילת</t>
  </si>
  <si>
    <t>אכסאל</t>
  </si>
  <si>
    <t>אלעד</t>
  </si>
  <si>
    <t>אלפי מנשה</t>
  </si>
  <si>
    <t>אעבלין</t>
  </si>
  <si>
    <t>אפרתה</t>
  </si>
  <si>
    <t>אריאל</t>
  </si>
  <si>
    <t>אשדוד</t>
  </si>
  <si>
    <t>אשקלון</t>
  </si>
  <si>
    <t>באר יעקב</t>
  </si>
  <si>
    <t>באר שבע</t>
  </si>
  <si>
    <t>בועיינה-נוג'ידאת</t>
  </si>
  <si>
    <t>בוקעאתא</t>
  </si>
  <si>
    <t>ביר אל-מכסור</t>
  </si>
  <si>
    <t>בית אל</t>
  </si>
  <si>
    <t>בית ג'ן</t>
  </si>
  <si>
    <t>בית דגן</t>
  </si>
  <si>
    <t>בית שאן</t>
  </si>
  <si>
    <t>בית שמש</t>
  </si>
  <si>
    <t>ביתר עילית</t>
  </si>
  <si>
    <t>בני ברק</t>
  </si>
  <si>
    <t>בני עי"ש</t>
  </si>
  <si>
    <t>בסמ"ה</t>
  </si>
  <si>
    <t>בסמת טבעון</t>
  </si>
  <si>
    <t>בת חפר</t>
  </si>
  <si>
    <t>בת ים</t>
  </si>
  <si>
    <t>גבעת זאב</t>
  </si>
  <si>
    <t>גבעת שמואל</t>
  </si>
  <si>
    <t>גבעתיים</t>
  </si>
  <si>
    <t>ג'דיידה-מכר</t>
  </si>
  <si>
    <t>גדרה</t>
  </si>
  <si>
    <t>ג'ולס</t>
  </si>
  <si>
    <t>ג'לג'וליה</t>
  </si>
  <si>
    <t>גן יבנה</t>
  </si>
  <si>
    <t>גני תקווה</t>
  </si>
  <si>
    <t>ג'סר א-זרקא</t>
  </si>
  <si>
    <t>דבורייה</t>
  </si>
  <si>
    <t>דייר חנא</t>
  </si>
  <si>
    <t>דימונה</t>
  </si>
  <si>
    <t>הוד השרון</t>
  </si>
  <si>
    <t>הרצלייה</t>
  </si>
  <si>
    <t>זכרון יעקב</t>
  </si>
  <si>
    <t>זמר</t>
  </si>
  <si>
    <t>זרזיר</t>
  </si>
  <si>
    <t>חדרה</t>
  </si>
  <si>
    <t>חולון</t>
  </si>
  <si>
    <t>חורה</t>
  </si>
  <si>
    <t>חורפיש</t>
  </si>
  <si>
    <t>חיפה</t>
  </si>
  <si>
    <t>חצור הגלילית</t>
  </si>
  <si>
    <t>טבריה</t>
  </si>
  <si>
    <t>טובא-זנגרייה</t>
  </si>
  <si>
    <t>טורעאן</t>
  </si>
  <si>
    <t>טייבה</t>
  </si>
  <si>
    <t>טירה</t>
  </si>
  <si>
    <t>טירת כרמל</t>
  </si>
  <si>
    <t>טמרה</t>
  </si>
  <si>
    <t>יאנוח-ג'ת</t>
  </si>
  <si>
    <t>יבנה</t>
  </si>
  <si>
    <t>יהוד</t>
  </si>
  <si>
    <t>יפיע</t>
  </si>
  <si>
    <t>יקנעם עילית</t>
  </si>
  <si>
    <t>ירוחם</t>
  </si>
  <si>
    <t>ירושלים</t>
  </si>
  <si>
    <t>ירכא</t>
  </si>
  <si>
    <t>כאבול</t>
  </si>
  <si>
    <t>כוכב יאיר</t>
  </si>
  <si>
    <t>כוכב יעקב</t>
  </si>
  <si>
    <t>כסיפה</t>
  </si>
  <si>
    <t>כסרא-סמיע</t>
  </si>
  <si>
    <t>כפר חב"ד</t>
  </si>
  <si>
    <t>כפר יאסיף</t>
  </si>
  <si>
    <t>כפר יונה</t>
  </si>
  <si>
    <t>כפר כנא</t>
  </si>
  <si>
    <t>כפר מנדא</t>
  </si>
  <si>
    <t>כפר סבא</t>
  </si>
  <si>
    <t>כפר קאסם</t>
  </si>
  <si>
    <t>כפר קרע</t>
  </si>
  <si>
    <t>כרמיאל</t>
  </si>
  <si>
    <t>להבים</t>
  </si>
  <si>
    <t>לוד</t>
  </si>
  <si>
    <t>לקיה</t>
  </si>
  <si>
    <t>מבשרת ציון</t>
  </si>
  <si>
    <t>מגאר</t>
  </si>
  <si>
    <t>מודיעין עילית</t>
  </si>
  <si>
    <t>מזכרת בתיה</t>
  </si>
  <si>
    <t>מיתר</t>
  </si>
  <si>
    <t>מעלה אדומים</t>
  </si>
  <si>
    <t>מעלה עירון</t>
  </si>
  <si>
    <t>מעלות-תרשיחא</t>
  </si>
  <si>
    <t>משהד</t>
  </si>
  <si>
    <t>נהרייה</t>
  </si>
  <si>
    <t>נחף</t>
  </si>
  <si>
    <t>נס ציונה</t>
  </si>
  <si>
    <t>נצרת</t>
  </si>
  <si>
    <t>נשר</t>
  </si>
  <si>
    <t>נתיבות</t>
  </si>
  <si>
    <t>נתניה</t>
  </si>
  <si>
    <t>סחנין</t>
  </si>
  <si>
    <t>עומר</t>
  </si>
  <si>
    <t>עיילבון</t>
  </si>
  <si>
    <t>עילוט</t>
  </si>
  <si>
    <t>עין מאהל</t>
  </si>
  <si>
    <t>עכו</t>
  </si>
  <si>
    <t>עפולה</t>
  </si>
  <si>
    <t>עראבה</t>
  </si>
  <si>
    <t>ערד</t>
  </si>
  <si>
    <t xml:space="preserve">ערערה  </t>
  </si>
  <si>
    <t>ערערה-בנגב</t>
  </si>
  <si>
    <t>עתלית</t>
  </si>
  <si>
    <t>פוריידיס</t>
  </si>
  <si>
    <t>פקיעין (בוקייעה)</t>
  </si>
  <si>
    <t>פרדס חנה-כרכור</t>
  </si>
  <si>
    <t>פרדסייה</t>
  </si>
  <si>
    <t>צור הדסה</t>
  </si>
  <si>
    <t>צפת</t>
  </si>
  <si>
    <t>קדימה-צורן</t>
  </si>
  <si>
    <t>קלנסווה</t>
  </si>
  <si>
    <t>קצרין</t>
  </si>
  <si>
    <t>קריית אונו</t>
  </si>
  <si>
    <t>קריית ארבע</t>
  </si>
  <si>
    <t>קריית אתא</t>
  </si>
  <si>
    <t>קריית ביאליק</t>
  </si>
  <si>
    <t>קריית גת</t>
  </si>
  <si>
    <t>קריית טבעון</t>
  </si>
  <si>
    <t>קריית ים</t>
  </si>
  <si>
    <t>קריית מוצקין</t>
  </si>
  <si>
    <t>קריית מלאכי</t>
  </si>
  <si>
    <t>קריית עקרון</t>
  </si>
  <si>
    <t>קריית שמונה</t>
  </si>
  <si>
    <t>קרני שומרון</t>
  </si>
  <si>
    <t>ראמה</t>
  </si>
  <si>
    <t>ראש העין</t>
  </si>
  <si>
    <t>ראשון לציון</t>
  </si>
  <si>
    <t>רהט</t>
  </si>
  <si>
    <t>רחובות</t>
  </si>
  <si>
    <t>ריינה</t>
  </si>
  <si>
    <t>רכסים</t>
  </si>
  <si>
    <t>רמלה</t>
  </si>
  <si>
    <t>רמת גן</t>
  </si>
  <si>
    <t>רמת השרון</t>
  </si>
  <si>
    <t>רמת ישי</t>
  </si>
  <si>
    <t>רעננה</t>
  </si>
  <si>
    <t>שבלי - אום אל-גנם</t>
  </si>
  <si>
    <t>שגב-שלום</t>
  </si>
  <si>
    <t>שדרות</t>
  </si>
  <si>
    <t>שוהם</t>
  </si>
  <si>
    <t>שלומי</t>
  </si>
  <si>
    <t>שעב</t>
  </si>
  <si>
    <t>שערי תקווה</t>
  </si>
  <si>
    <t>שפרעם</t>
  </si>
  <si>
    <t>תל אביב-יפו</t>
  </si>
  <si>
    <t>תל מונד</t>
  </si>
  <si>
    <t>תל שבע</t>
  </si>
  <si>
    <t>באקה אל גרבייה</t>
  </si>
  <si>
    <t>בענה</t>
  </si>
  <si>
    <t>ג'ת</t>
  </si>
  <si>
    <t>דאלית אל-כרמל</t>
  </si>
  <si>
    <t>דייר אל-אסד</t>
  </si>
  <si>
    <t>מג'ד אל-כרום</t>
  </si>
  <si>
    <t>בנימינה-גבעת עדה</t>
  </si>
  <si>
    <t>מודיעין-מכבים-רעות</t>
  </si>
  <si>
    <t>ישוב</t>
  </si>
  <si>
    <t>מאפייני האוכלוסייה</t>
  </si>
  <si>
    <t>סוג מרקם</t>
  </si>
  <si>
    <t>ייעוד</t>
  </si>
  <si>
    <t>שימושים נוספים משולבים</t>
  </si>
  <si>
    <t>מטרת  התכנית</t>
  </si>
  <si>
    <t>סה"כ אוכלוסייה</t>
  </si>
  <si>
    <t>מספר ילדים בשנתון</t>
  </si>
  <si>
    <t>הפרוגרמה המוצעת</t>
  </si>
  <si>
    <t>המענה הנדרש בתכנית</t>
  </si>
  <si>
    <t>מגרש מספר</t>
  </si>
  <si>
    <t>מעון יום - כיתות</t>
  </si>
  <si>
    <t>גן ילדים - כיתות</t>
  </si>
  <si>
    <t>בית ספר יסודי כיתות א-ו - כיתות</t>
  </si>
  <si>
    <t>בית ספר על יסודי כיתות ז-יב - כיתות</t>
  </si>
  <si>
    <t>חינוך מיוחד מעון יום - כיתות</t>
  </si>
  <si>
    <t>חינוך מיוחד גן ילדים - כיתות</t>
  </si>
  <si>
    <t>חינוך מיוחד בית ספר על-יסודי  - כיתות</t>
  </si>
  <si>
    <t>בית ספר יסודי חרדי בנות - כיתות</t>
  </si>
  <si>
    <t>בית ספר על-יסודי חרדי בנים - כיתות</t>
  </si>
  <si>
    <t>בית ספר על-יסודי חרדי בנות - כיתות</t>
  </si>
  <si>
    <t>תחנה לבריאות המשפחה - אחיות</t>
  </si>
  <si>
    <t>מרפאה שכונתית - מ"ר</t>
  </si>
  <si>
    <t>מקוואות - בורות טבילה</t>
  </si>
  <si>
    <t>בתי כנסת - מ"ר בנוי</t>
  </si>
  <si>
    <t>גודל משק בית - מספר נפשות למשק בית ממוצע</t>
  </si>
  <si>
    <t xml:space="preserve">גודל האוכלוסיה </t>
  </si>
  <si>
    <t xml:space="preserve">מס' כיתות בשנתון לפי 27 תלמידים בכיתה </t>
  </si>
  <si>
    <t>חינוך מיוחד בית ספר יסודי  - כיתות</t>
  </si>
  <si>
    <t>בית ספר יסודי חרדי בנים - כיתות</t>
  </si>
  <si>
    <t>אוכלוסייה</t>
  </si>
  <si>
    <t>מועדון נוער/תנועות נוער - משתמשים</t>
  </si>
  <si>
    <t>רזרבה כללית - דונם</t>
  </si>
  <si>
    <t>מגרשי טניס - מקבץ של שני מגרשים</t>
  </si>
  <si>
    <t>רזרבה רווחה כלל-עירוני - דונם</t>
  </si>
  <si>
    <t>סה"כ שטחים במרחב הציבורי - ד'</t>
  </si>
  <si>
    <t>חרדי</t>
  </si>
  <si>
    <t>אחר...</t>
  </si>
  <si>
    <t>מתחם חדש</t>
  </si>
  <si>
    <t>שם התכנית</t>
  </si>
  <si>
    <t>חירום</t>
  </si>
  <si>
    <t>מעון יום</t>
  </si>
  <si>
    <t>גן ילדים</t>
  </si>
  <si>
    <t>מרפאה שכונתית</t>
  </si>
  <si>
    <t xml:space="preserve">מחלקה לשירותים חברתיים (לשכת רווחה) </t>
  </si>
  <si>
    <t>בית כנסת</t>
  </si>
  <si>
    <t>מקווה</t>
  </si>
  <si>
    <t>מרכז תרבות וקהילה</t>
  </si>
  <si>
    <t xml:space="preserve">מועדון נוער/תנועות נוער </t>
  </si>
  <si>
    <t xml:space="preserve">מגרשי טניס </t>
  </si>
  <si>
    <t>משטרה</t>
  </si>
  <si>
    <t>מכבי אש</t>
  </si>
  <si>
    <t>מגן דוד אדום</t>
  </si>
  <si>
    <t>גודל היישוב</t>
  </si>
  <si>
    <t>גן ילדים חרדי בנים - כיתות</t>
  </si>
  <si>
    <t>גן ילדים חרדי בנות - כיתות</t>
  </si>
  <si>
    <t>בריכת שחייה</t>
  </si>
  <si>
    <t>אצטדיון כדורגל - דונם</t>
  </si>
  <si>
    <t>אצטדיון אתלטיקה קלה -דונם</t>
  </si>
  <si>
    <t>מגרש כדורגל - דונם</t>
  </si>
  <si>
    <t>משטרה - סוג מתקן</t>
  </si>
  <si>
    <t>מגן דוד אדום - סוג תחנה</t>
  </si>
  <si>
    <t>כיבוי אש - סוג תחנה</t>
  </si>
  <si>
    <t xml:space="preserve"> </t>
  </si>
  <si>
    <t>מרכז תרבות וקהילה - סוג מרכז</t>
  </si>
  <si>
    <t>ישוב גדול - מעל חמישים אלף</t>
  </si>
  <si>
    <t>ישוב קטן - עד חמישים אלף</t>
  </si>
  <si>
    <t>ערבי</t>
  </si>
  <si>
    <t>דרוזי</t>
  </si>
  <si>
    <t>בדואי</t>
  </si>
  <si>
    <t>המוסד סה"כ נדרש בתוספת/קיזוז ע"פ מצב קיים באזור או מדיניות כלל-עירונית</t>
  </si>
  <si>
    <t>פירוט הקצאות שטח לצרכי ציבור בתכנית:</t>
  </si>
  <si>
    <t>ב' פירוט הקצאות שטח לצרכי ציבור בתכנית:</t>
  </si>
  <si>
    <t>מקרא</t>
  </si>
  <si>
    <t>הזנת מידע</t>
  </si>
  <si>
    <t>תוצאה</t>
  </si>
  <si>
    <t>ראו גליון 
"פירוט הקצאות"</t>
  </si>
  <si>
    <t xml:space="preserve">רשימת המוסדות לשילובים </t>
  </si>
  <si>
    <t>רשימת המוסדות לשילובים עם מעון</t>
  </si>
  <si>
    <t xml:space="preserve">מחלקה לשירותים חברתיים )לשכת רווחה( </t>
  </si>
  <si>
    <t>רשימת המוסדות לשילובים  עם גן ילדים</t>
  </si>
  <si>
    <t>רשימת המוסדות לשילובים עם בית ספר</t>
  </si>
  <si>
    <t>רשימת המוסדות לשילובים עם תחנת בריאות המשפחה</t>
  </si>
  <si>
    <t>רשימת המוסדות לשילובים  עם מרפאה שכונתית</t>
  </si>
  <si>
    <t>רשימת המוסדות לשילובים עם מוסדות רווחה</t>
  </si>
  <si>
    <t>רשימת המוסדות לשילובים עם בית כנסת</t>
  </si>
  <si>
    <t>רשימת המוסדות לשילובים עם מקווה</t>
  </si>
  <si>
    <t>רשימת המוסדות לשילובים עם מרכז תרבות וקהילה</t>
  </si>
  <si>
    <t>רשימת המוסדות לשילובים  מרכז נוער / תנועת נוער</t>
  </si>
  <si>
    <t>רשימת המוסדות לשילובים עם שרותי חירום</t>
  </si>
  <si>
    <t>סה"כ יח"ד</t>
  </si>
  <si>
    <t>אחוז האוכלוסייה שומרת מסורת (לאומדן צריכת שירותי דת)</t>
  </si>
  <si>
    <t>שטח בנוי (מ"ר)</t>
  </si>
  <si>
    <t>שטח קרקע (דונם)</t>
  </si>
  <si>
    <t/>
  </si>
  <si>
    <t>היישוב</t>
  </si>
  <si>
    <t>יישוב</t>
  </si>
  <si>
    <t>שטח התכנית (דונם)</t>
  </si>
  <si>
    <t>הצרכים הפרוגרמטיים</t>
  </si>
  <si>
    <t>בחר</t>
  </si>
  <si>
    <t>מספר נפשות למשק בית ממוצע</t>
  </si>
  <si>
    <t>מחלקה לשירותים חברתיים (לשכת רווחה)</t>
  </si>
  <si>
    <t>מרקם בנוי</t>
  </si>
  <si>
    <t>יישוב קטן - עד חמישים אלף</t>
  </si>
  <si>
    <t>יישוב גדול - מעל חמישים אלף</t>
  </si>
  <si>
    <t>כמות היחידות לפי המדריך</t>
  </si>
  <si>
    <t xml:space="preserve">כמות היחידות לפי המדריך </t>
  </si>
  <si>
    <t>אבו גוש</t>
  </si>
  <si>
    <t>אבו סנאן</t>
  </si>
  <si>
    <t>אבן יהודה</t>
  </si>
  <si>
    <t>אום אל-פחם</t>
  </si>
  <si>
    <t>אפרת</t>
  </si>
  <si>
    <t>באקה אל-גרביה</t>
  </si>
  <si>
    <t>בנימינה-גבעת עדה*</t>
  </si>
  <si>
    <t>גבע בנימין</t>
  </si>
  <si>
    <t>כפר ורדים</t>
  </si>
  <si>
    <t>מגדל העמק</t>
  </si>
  <si>
    <t>מג'דל שמס</t>
  </si>
  <si>
    <t>מודיעין-מכבים-רעות*</t>
  </si>
  <si>
    <t>מצפה רמון</t>
  </si>
  <si>
    <t>נצרת עילית</t>
  </si>
  <si>
    <t>סח'נין</t>
  </si>
  <si>
    <t>עספיא</t>
  </si>
  <si>
    <t>ערערה</t>
  </si>
  <si>
    <t>פתח תקווה</t>
  </si>
  <si>
    <t>תל אביב -יפו</t>
  </si>
  <si>
    <t xml:space="preserve">כמות היחידות מותאמת לסביבה 
</t>
  </si>
  <si>
    <t>סמוך - סף הבית תפקודי מקסימום - דונם</t>
  </si>
  <si>
    <t>סמוך - סף הבית ירוק מינימום - דונם</t>
  </si>
  <si>
    <t>מורחב - התשתית העירונית ירוק מינימום - דונם</t>
  </si>
  <si>
    <t>מורחב - התשתית העירונית תפקודי מקסימום - דונם</t>
  </si>
  <si>
    <t>כלל-עירוני ירוק - דונם</t>
  </si>
  <si>
    <t>סה"כ מרחב פתוח ירוק מינימום - דונם</t>
  </si>
  <si>
    <t>סה"כ מרחב פתוח תפקודי מקסימום - דונם</t>
  </si>
  <si>
    <t>מרכז יום לקשיש מוגבלים  - מספר משתתפים</t>
  </si>
  <si>
    <t>מרכז יום לקשיש תשושים - מספר משתתפים</t>
  </si>
  <si>
    <t>מועדון נוער/תנועות נוער - משתמשים או שטח דונם</t>
  </si>
  <si>
    <t>מקוואות - בורות טבילה או שטח בדונם</t>
  </si>
  <si>
    <t>שטח בנוי  לשימושים הנוספים (מ"ר)</t>
  </si>
  <si>
    <t>מרכז תרבות וקהילה - משתמשים או סוג מרכז</t>
  </si>
  <si>
    <t>מחלקה לשירותים חברתיים )לשכת רווחה( מ"ר בנוי</t>
  </si>
  <si>
    <t>מועדון לקשיש )לאזרח הוותיק(מ"ר בנוי</t>
  </si>
  <si>
    <t>מחלקה לשירותים חברתיים )לשכת רווחה(מ"ר בנוי</t>
  </si>
  <si>
    <t xml:space="preserve">מועדון לקשיש )לאזרח הוותיק( משתמשים </t>
  </si>
  <si>
    <t>שיעור מימוש</t>
  </si>
  <si>
    <t>סה"כ יח"ד הצפויות להתממש</t>
  </si>
  <si>
    <t>גרסה מיום 17/05/2017       קובץ פתוח לעבודה</t>
  </si>
  <si>
    <t>גרסה מיום 01/01/2018  קובץ פתוח לעיון בנוסחאות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</si>
</sst>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General_)"/>
    <numFmt numFmtId="169" formatCode="#,##0.0\ \ ;\-#,##0.0\ \ 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David"/>
      <family val="2"/>
    </font>
    <font>
      <sz val="11"/>
      <color theme="1"/>
      <name val="Calibri"/>
      <family val="2"/>
      <scheme val="minor"/>
    </font>
    <font>
      <sz val="11"/>
      <color theme="1"/>
      <name val="David"/>
      <family val="2"/>
    </font>
    <font>
      <b/>
      <sz val="16"/>
      <color indexed="8"/>
      <name val="David"/>
      <family val="2"/>
    </font>
    <font>
      <b/>
      <sz val="22"/>
      <color theme="1"/>
      <name val="David"/>
      <family val="2"/>
    </font>
    <font>
      <b/>
      <sz val="14"/>
      <color indexed="8"/>
      <name val="David"/>
      <family val="2"/>
    </font>
    <font>
      <sz val="14"/>
      <color theme="1"/>
      <name val="David"/>
      <family val="2"/>
    </font>
    <font>
      <b/>
      <sz val="12"/>
      <color indexed="8"/>
      <name val="David"/>
      <family val="2"/>
    </font>
    <font>
      <sz val="12"/>
      <color indexed="8"/>
      <name val="David"/>
      <family val="2"/>
    </font>
    <font>
      <sz val="7"/>
      <name val="Arial (Hebrew)"/>
      <family val="2"/>
      <charset val="177"/>
    </font>
    <font>
      <sz val="7"/>
      <name val="Switzerland"/>
      <family val="2"/>
      <charset val="177"/>
    </font>
    <font>
      <sz val="12"/>
      <name val="David"/>
      <family val="2"/>
    </font>
    <font>
      <b/>
      <sz val="12"/>
      <color theme="1"/>
      <name val="David"/>
      <family val="2"/>
    </font>
    <font>
      <b/>
      <sz val="14"/>
      <color theme="1"/>
      <name val="David"/>
      <family val="2"/>
    </font>
    <font>
      <b/>
      <sz val="16"/>
      <color theme="1"/>
      <name val="David"/>
      <family val="2"/>
    </font>
    <font>
      <b/>
      <sz val="18"/>
      <color theme="1"/>
      <name val="David"/>
      <family val="2"/>
    </font>
    <font>
      <sz val="11"/>
      <color indexed="81"/>
      <name val="David"/>
      <family val="2"/>
    </font>
    <font>
      <sz val="12"/>
      <color indexed="81"/>
      <name val="David"/>
      <family val="2"/>
    </font>
    <font>
      <b/>
      <sz val="14"/>
      <color theme="1"/>
      <name val="David"/>
      <family val="2"/>
      <charset val="177"/>
    </font>
    <font>
      <sz val="18"/>
      <color theme="1"/>
      <name val="Calibri"/>
      <family val="2"/>
      <scheme val="minor"/>
    </font>
    <font>
      <sz val="12"/>
      <color theme="1"/>
      <name val="David"/>
      <family val="2"/>
      <charset val="177"/>
    </font>
    <font>
      <b/>
      <sz val="14"/>
      <color rgb="FFFF0000"/>
      <name val="David"/>
      <family val="2"/>
      <charset val="177"/>
    </font>
    <font>
      <sz val="12"/>
      <color indexed="8"/>
      <name val="David"/>
      <family val="2"/>
      <charset val="177"/>
    </font>
    <font>
      <sz val="12"/>
      <name val="David"/>
      <family val="2"/>
      <charset val="177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indexed="81"/>
      <name val="Davi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BDFF1"/>
        <bgColor indexed="64"/>
      </patternFill>
    </fill>
    <fill>
      <patternFill patternType="solid">
        <fgColor rgb="FFEFC4DB"/>
        <bgColor indexed="64"/>
      </patternFill>
    </fill>
    <fill>
      <patternFill patternType="solid">
        <fgColor rgb="FF689CD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8" fontId="10" fillId="0" borderId="0" applyNumberFormat="0" applyFill="0" applyBorder="0" applyAlignment="0" applyProtection="0">
      <alignment horizontal="right" readingOrder="2"/>
    </xf>
    <xf numFmtId="168" fontId="11" fillId="0" borderId="0" applyNumberFormat="0" applyFill="0" applyBorder="0" applyProtection="0">
      <alignment horizontal="center"/>
    </xf>
    <xf numFmtId="0" fontId="25" fillId="0" borderId="0"/>
  </cellStyleXfs>
  <cellXfs count="221">
    <xf numFmtId="0" fontId="0" fillId="0" borderId="0" xfId="0"/>
    <xf numFmtId="0" fontId="3" fillId="0" borderId="0" xfId="0" applyFont="1"/>
    <xf numFmtId="0" fontId="3" fillId="0" borderId="3" xfId="0" applyFont="1" applyBorder="1"/>
    <xf numFmtId="0" fontId="8" fillId="0" borderId="0" xfId="0" applyFont="1" applyFill="1" applyBorder="1"/>
    <xf numFmtId="0" fontId="3" fillId="0" borderId="0" xfId="0" applyFont="1" applyBorder="1"/>
    <xf numFmtId="0" fontId="9" fillId="0" borderId="3" xfId="0" applyFont="1" applyFill="1" applyBorder="1"/>
    <xf numFmtId="0" fontId="1" fillId="0" borderId="3" xfId="0" applyFont="1" applyBorder="1"/>
    <xf numFmtId="0" fontId="13" fillId="0" borderId="3" xfId="0" applyFont="1" applyBorder="1"/>
    <xf numFmtId="1" fontId="9" fillId="0" borderId="6" xfId="0" applyNumberFormat="1" applyFont="1" applyBorder="1"/>
    <xf numFmtId="0" fontId="1" fillId="0" borderId="0" xfId="0" applyFont="1"/>
    <xf numFmtId="0" fontId="13" fillId="0" borderId="0" xfId="0" applyFont="1" applyBorder="1" applyAlignment="1"/>
    <xf numFmtId="0" fontId="1" fillId="0" borderId="0" xfId="0" applyFont="1" applyBorder="1"/>
    <xf numFmtId="0" fontId="1" fillId="0" borderId="0" xfId="0" applyFont="1" applyBorder="1" applyAlignment="1">
      <alignment wrapText="1" readingOrder="2"/>
    </xf>
    <xf numFmtId="0" fontId="1" fillId="0" borderId="0" xfId="0" applyFont="1" applyBorder="1" applyAlignment="1"/>
    <xf numFmtId="169" fontId="12" fillId="0" borderId="3" xfId="2" applyNumberFormat="1" applyFont="1" applyBorder="1" applyAlignment="1" applyProtection="1">
      <alignment vertical="center" readingOrder="2"/>
    </xf>
    <xf numFmtId="169" fontId="12" fillId="0" borderId="3" xfId="2" applyNumberFormat="1" applyFont="1" applyBorder="1" applyAlignment="1" applyProtection="1">
      <alignment readingOrder="2"/>
    </xf>
    <xf numFmtId="168" fontId="12" fillId="0" borderId="3" xfId="2" applyFont="1" applyFill="1" applyBorder="1" applyAlignment="1" applyProtection="1">
      <alignment horizontal="right" readingOrder="2"/>
    </xf>
    <xf numFmtId="168" fontId="12" fillId="0" borderId="3" xfId="2" applyFont="1" applyFill="1" applyBorder="1" applyAlignment="1" applyProtection="1">
      <alignment horizontal="right" vertical="center" readingOrder="2"/>
    </xf>
    <xf numFmtId="168" fontId="12" fillId="0" borderId="3" xfId="3" applyFont="1" applyFill="1" applyBorder="1" applyAlignment="1" applyProtection="1">
      <alignment horizontal="right" readingOrder="2"/>
    </xf>
    <xf numFmtId="168" fontId="12" fillId="0" borderId="3" xfId="2" quotePrefix="1" applyFont="1" applyFill="1" applyBorder="1" applyAlignment="1" applyProtection="1">
      <alignment horizontal="right" readingOrder="2"/>
    </xf>
    <xf numFmtId="168" fontId="12" fillId="0" borderId="3" xfId="2" quotePrefix="1" applyFont="1" applyFill="1" applyBorder="1" applyAlignment="1" applyProtection="1">
      <alignment horizontal="right" vertical="center" readingOrder="2"/>
    </xf>
    <xf numFmtId="0" fontId="1" fillId="0" borderId="4" xfId="0" applyFont="1" applyBorder="1"/>
    <xf numFmtId="0" fontId="3" fillId="0" borderId="4" xfId="0" applyFont="1" applyBorder="1"/>
    <xf numFmtId="0" fontId="1" fillId="0" borderId="3" xfId="0" applyFont="1" applyFill="1" applyBorder="1"/>
    <xf numFmtId="0" fontId="1" fillId="0" borderId="3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13" fillId="0" borderId="4" xfId="0" applyFont="1" applyBorder="1"/>
    <xf numFmtId="0" fontId="13" fillId="0" borderId="3" xfId="0" applyFont="1" applyFill="1" applyBorder="1"/>
    <xf numFmtId="1" fontId="9" fillId="0" borderId="0" xfId="0" applyNumberFormat="1" applyFont="1" applyFill="1" applyBorder="1"/>
    <xf numFmtId="169" fontId="12" fillId="0" borderId="4" xfId="2" applyNumberFormat="1" applyFont="1" applyBorder="1" applyAlignment="1" applyProtection="1">
      <alignment vertical="center" readingOrder="2"/>
    </xf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 applyBorder="1"/>
    <xf numFmtId="0" fontId="1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0" fontId="1" fillId="0" borderId="6" xfId="0" applyFont="1" applyBorder="1"/>
    <xf numFmtId="169" fontId="12" fillId="0" borderId="4" xfId="2" applyNumberFormat="1" applyFont="1" applyBorder="1" applyAlignment="1" applyProtection="1">
      <alignment horizontal="right" vertical="center" readingOrder="2"/>
    </xf>
    <xf numFmtId="0" fontId="1" fillId="0" borderId="6" xfId="0" applyFont="1" applyFill="1" applyBorder="1"/>
    <xf numFmtId="0" fontId="8" fillId="0" borderId="6" xfId="0" applyFont="1" applyFill="1" applyBorder="1"/>
    <xf numFmtId="164" fontId="9" fillId="0" borderId="6" xfId="0" applyNumberFormat="1" applyFont="1" applyBorder="1"/>
    <xf numFmtId="0" fontId="1" fillId="0" borderId="3" xfId="0" applyFont="1" applyBorder="1" applyAlignment="1">
      <alignment readingOrder="2"/>
    </xf>
    <xf numFmtId="0" fontId="8" fillId="0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/>
    </xf>
    <xf numFmtId="166" fontId="8" fillId="0" borderId="0" xfId="1" applyNumberFormat="1" applyFont="1" applyFill="1" applyBorder="1" applyAlignment="1">
      <alignment vertical="center"/>
    </xf>
    <xf numFmtId="166" fontId="9" fillId="0" borderId="0" xfId="1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7" fontId="1" fillId="0" borderId="0" xfId="1" applyNumberFormat="1" applyFont="1" applyFill="1" applyBorder="1" applyAlignment="1">
      <alignment vertical="center"/>
    </xf>
    <xf numFmtId="43" fontId="1" fillId="0" borderId="0" xfId="1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166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 readingOrder="2"/>
    </xf>
    <xf numFmtId="0" fontId="14" fillId="0" borderId="0" xfId="0" applyFont="1" applyBorder="1" applyAlignment="1">
      <alignment vertical="center" wrapText="1" readingOrder="2"/>
    </xf>
    <xf numFmtId="0" fontId="3" fillId="0" borderId="0" xfId="0" applyFont="1" applyAlignment="1">
      <alignment vertical="center" wrapText="1"/>
    </xf>
    <xf numFmtId="0" fontId="9" fillId="0" borderId="7" xfId="0" applyFont="1" applyFill="1" applyBorder="1" applyAlignment="1">
      <alignment vertical="center"/>
    </xf>
    <xf numFmtId="0" fontId="13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1" fillId="3" borderId="3" xfId="0" applyFont="1" applyFill="1" applyBorder="1" applyAlignment="1" applyProtection="1">
      <alignment vertical="center"/>
      <protection locked="0"/>
    </xf>
    <xf numFmtId="0" fontId="21" fillId="3" borderId="4" xfId="0" applyFont="1" applyFill="1" applyBorder="1" applyAlignment="1" applyProtection="1">
      <alignment vertical="center" wrapText="1"/>
      <protection locked="0"/>
    </xf>
    <xf numFmtId="165" fontId="21" fillId="4" borderId="3" xfId="1" applyNumberFormat="1" applyFont="1" applyFill="1" applyBorder="1" applyAlignment="1">
      <alignment horizontal="center" vertical="center"/>
    </xf>
    <xf numFmtId="166" fontId="21" fillId="4" borderId="3" xfId="1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166" fontId="19" fillId="5" borderId="3" xfId="1" applyNumberFormat="1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vertical="center"/>
    </xf>
    <xf numFmtId="0" fontId="21" fillId="3" borderId="3" xfId="0" applyFont="1" applyFill="1" applyBorder="1" applyProtection="1">
      <protection locked="0"/>
    </xf>
    <xf numFmtId="0" fontId="23" fillId="3" borderId="3" xfId="0" applyFont="1" applyFill="1" applyBorder="1" applyAlignment="1" applyProtection="1">
      <alignment wrapText="1"/>
      <protection locked="0"/>
    </xf>
    <xf numFmtId="165" fontId="21" fillId="3" borderId="3" xfId="0" applyNumberFormat="1" applyFont="1" applyFill="1" applyBorder="1" applyProtection="1">
      <protection locked="0"/>
    </xf>
    <xf numFmtId="166" fontId="21" fillId="3" borderId="3" xfId="1" applyNumberFormat="1" applyFont="1" applyFill="1" applyBorder="1" applyAlignment="1" applyProtection="1">
      <alignment horizontal="right" wrapText="1"/>
      <protection locked="0"/>
    </xf>
    <xf numFmtId="0" fontId="21" fillId="3" borderId="7" xfId="0" applyFont="1" applyFill="1" applyBorder="1" applyAlignment="1" applyProtection="1">
      <alignment wrapText="1" readingOrder="2"/>
      <protection locked="0"/>
    </xf>
    <xf numFmtId="0" fontId="21" fillId="3" borderId="1" xfId="0" applyFont="1" applyFill="1" applyBorder="1" applyAlignment="1" applyProtection="1">
      <alignment wrapText="1" readingOrder="2"/>
      <protection locked="0"/>
    </xf>
    <xf numFmtId="0" fontId="21" fillId="3" borderId="3" xfId="0" applyFont="1" applyFill="1" applyBorder="1" applyAlignment="1" applyProtection="1">
      <alignment horizontal="right" wrapText="1" readingOrder="2"/>
      <protection locked="0"/>
    </xf>
    <xf numFmtId="0" fontId="21" fillId="3" borderId="7" xfId="0" applyFont="1" applyFill="1" applyBorder="1" applyProtection="1">
      <protection locked="0"/>
    </xf>
    <xf numFmtId="0" fontId="23" fillId="3" borderId="3" xfId="0" applyFont="1" applyFill="1" applyBorder="1" applyAlignment="1" applyProtection="1">
      <alignment horizontal="right"/>
      <protection locked="0"/>
    </xf>
    <xf numFmtId="0" fontId="23" fillId="3" borderId="3" xfId="0" applyFont="1" applyFill="1" applyBorder="1" applyAlignment="1" applyProtection="1">
      <alignment horizontal="right" wrapText="1"/>
      <protection locked="0"/>
    </xf>
    <xf numFmtId="0" fontId="23" fillId="3" borderId="3" xfId="0" applyFont="1" applyFill="1" applyBorder="1" applyAlignment="1" applyProtection="1">
      <alignment horizontal="center"/>
      <protection locked="0"/>
    </xf>
    <xf numFmtId="0" fontId="23" fillId="3" borderId="3" xfId="0" applyFont="1" applyFill="1" applyBorder="1" applyAlignment="1" applyProtection="1">
      <protection locked="0"/>
    </xf>
    <xf numFmtId="0" fontId="19" fillId="5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21" fillId="3" borderId="3" xfId="0" quotePrefix="1" applyFont="1" applyFill="1" applyBorder="1" applyProtection="1">
      <protection locked="0"/>
    </xf>
    <xf numFmtId="0" fontId="21" fillId="3" borderId="3" xfId="0" applyFont="1" applyFill="1" applyBorder="1" applyAlignment="1" applyProtection="1">
      <alignment vertical="center" wrapText="1"/>
      <protection locked="0"/>
    </xf>
    <xf numFmtId="43" fontId="19" fillId="4" borderId="3" xfId="1" applyFont="1" applyFill="1" applyBorder="1" applyAlignment="1">
      <alignment vertical="center" readingOrder="2"/>
    </xf>
    <xf numFmtId="0" fontId="0" fillId="0" borderId="0" xfId="0" applyAlignment="1">
      <alignment vertical="center" readingOrder="2"/>
    </xf>
    <xf numFmtId="165" fontId="21" fillId="4" borderId="3" xfId="1" applyNumberFormat="1" applyFont="1" applyFill="1" applyBorder="1" applyAlignment="1">
      <alignment horizontal="right" vertical="center" wrapText="1"/>
    </xf>
    <xf numFmtId="165" fontId="21" fillId="4" borderId="3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3" borderId="3" xfId="0" applyFont="1" applyFill="1" applyBorder="1" applyAlignment="1" applyProtection="1">
      <alignment horizontal="center" vertical="center"/>
      <protection locked="0"/>
    </xf>
    <xf numFmtId="1" fontId="21" fillId="3" borderId="3" xfId="0" applyNumberFormat="1" applyFont="1" applyFill="1" applyBorder="1" applyAlignment="1" applyProtection="1">
      <alignment readingOrder="2"/>
      <protection locked="0"/>
    </xf>
    <xf numFmtId="1" fontId="21" fillId="3" borderId="3" xfId="0" applyNumberFormat="1" applyFont="1" applyFill="1" applyBorder="1" applyProtection="1">
      <protection locked="0"/>
    </xf>
    <xf numFmtId="1" fontId="21" fillId="3" borderId="3" xfId="1" applyNumberFormat="1" applyFont="1" applyFill="1" applyBorder="1" applyAlignment="1" applyProtection="1">
      <alignment horizontal="center" vertical="center"/>
      <protection locked="0"/>
    </xf>
    <xf numFmtId="1" fontId="23" fillId="3" borderId="3" xfId="0" applyNumberFormat="1" applyFont="1" applyFill="1" applyBorder="1" applyAlignment="1" applyProtection="1">
      <alignment horizontal="right"/>
      <protection locked="0"/>
    </xf>
    <xf numFmtId="1" fontId="21" fillId="3" borderId="3" xfId="1" applyNumberFormat="1" applyFont="1" applyFill="1" applyBorder="1" applyProtection="1">
      <protection locked="0"/>
    </xf>
    <xf numFmtId="1" fontId="24" fillId="3" borderId="3" xfId="0" applyNumberFormat="1" applyFont="1" applyFill="1" applyBorder="1" applyAlignment="1" applyProtection="1">
      <alignment readingOrder="2"/>
      <protection locked="0"/>
    </xf>
    <xf numFmtId="1" fontId="23" fillId="3" borderId="3" xfId="0" applyNumberFormat="1" applyFont="1" applyFill="1" applyBorder="1" applyAlignment="1" applyProtection="1">
      <alignment horizontal="right" wrapText="1"/>
      <protection locked="0"/>
    </xf>
    <xf numFmtId="1" fontId="21" fillId="3" borderId="3" xfId="1" applyNumberFormat="1" applyFont="1" applyFill="1" applyBorder="1" applyAlignment="1" applyProtection="1">
      <alignment horizontal="right" wrapText="1"/>
      <protection locked="0"/>
    </xf>
    <xf numFmtId="1" fontId="23" fillId="3" borderId="3" xfId="0" applyNumberFormat="1" applyFont="1" applyFill="1" applyBorder="1" applyAlignment="1" applyProtection="1">
      <alignment horizontal="center"/>
      <protection locked="0"/>
    </xf>
    <xf numFmtId="1" fontId="21" fillId="3" borderId="3" xfId="0" applyNumberFormat="1" applyFont="1" applyFill="1" applyBorder="1" applyAlignment="1" applyProtection="1">
      <alignment horizontal="right"/>
      <protection locked="0"/>
    </xf>
    <xf numFmtId="1" fontId="23" fillId="3" borderId="3" xfId="0" applyNumberFormat="1" applyFont="1" applyFill="1" applyBorder="1" applyAlignment="1" applyProtection="1">
      <protection locked="0"/>
    </xf>
    <xf numFmtId="1" fontId="21" fillId="3" borderId="3" xfId="1" applyNumberFormat="1" applyFont="1" applyFill="1" applyBorder="1" applyAlignment="1" applyProtection="1">
      <alignment readingOrder="2"/>
      <protection locked="0"/>
    </xf>
    <xf numFmtId="1" fontId="21" fillId="3" borderId="4" xfId="1" applyNumberFormat="1" applyFont="1" applyFill="1" applyBorder="1" applyAlignment="1" applyProtection="1">
      <alignment readingOrder="2"/>
      <protection locked="0"/>
    </xf>
    <xf numFmtId="0" fontId="3" fillId="0" borderId="0" xfId="0" applyFont="1" applyAlignment="1">
      <alignment horizontal="right" readingOrder="2"/>
    </xf>
    <xf numFmtId="0" fontId="0" fillId="0" borderId="0" xfId="0" applyAlignment="1">
      <alignment horizontal="right" readingOrder="2"/>
    </xf>
    <xf numFmtId="43" fontId="19" fillId="4" borderId="3" xfId="1" applyFont="1" applyFill="1" applyBorder="1" applyAlignment="1">
      <alignment readingOrder="2"/>
    </xf>
    <xf numFmtId="43" fontId="19" fillId="4" borderId="3" xfId="1" applyFont="1" applyFill="1" applyBorder="1" applyAlignment="1">
      <alignment horizontal="right" readingOrder="2"/>
    </xf>
    <xf numFmtId="0" fontId="3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166" fontId="23" fillId="3" borderId="3" xfId="1" applyNumberFormat="1" applyFont="1" applyFill="1" applyBorder="1" applyAlignment="1" applyProtection="1">
      <alignment vertical="center"/>
      <protection locked="0" hidden="1"/>
    </xf>
    <xf numFmtId="165" fontId="21" fillId="3" borderId="3" xfId="1" applyNumberFormat="1" applyFont="1" applyFill="1" applyBorder="1" applyAlignment="1" applyProtection="1">
      <alignment vertical="center"/>
      <protection locked="0" hidden="1"/>
    </xf>
    <xf numFmtId="0" fontId="21" fillId="0" borderId="0" xfId="0" applyFont="1" applyAlignment="1" applyProtection="1">
      <alignment vertical="center"/>
      <protection locked="0" hidden="1"/>
    </xf>
    <xf numFmtId="166" fontId="21" fillId="4" borderId="3" xfId="1" applyNumberFormat="1" applyFont="1" applyFill="1" applyBorder="1" applyAlignment="1" applyProtection="1">
      <alignment vertical="center"/>
    </xf>
    <xf numFmtId="0" fontId="25" fillId="0" borderId="3" xfId="4" applyFont="1" applyFill="1" applyBorder="1" applyAlignment="1">
      <alignment horizontal="right" wrapText="1"/>
    </xf>
    <xf numFmtId="0" fontId="26" fillId="6" borderId="3" xfId="0" applyFont="1" applyFill="1" applyBorder="1" applyAlignment="1">
      <alignment horizontal="right" readingOrder="2"/>
    </xf>
    <xf numFmtId="1" fontId="24" fillId="3" borderId="3" xfId="0" applyNumberFormat="1" applyFont="1" applyFill="1" applyBorder="1" applyAlignment="1" applyProtection="1">
      <alignment wrapText="1" readingOrder="2"/>
      <protection locked="0"/>
    </xf>
    <xf numFmtId="169" fontId="12" fillId="0" borderId="0" xfId="2" applyNumberFormat="1" applyFont="1" applyBorder="1" applyAlignment="1" applyProtection="1">
      <alignment vertical="center" readingOrder="2"/>
    </xf>
    <xf numFmtId="0" fontId="19" fillId="5" borderId="3" xfId="0" applyFont="1" applyFill="1" applyBorder="1" applyAlignment="1">
      <alignment horizontal="center" vertical="center" wrapText="1"/>
    </xf>
    <xf numFmtId="0" fontId="21" fillId="0" borderId="0" xfId="0" applyFont="1" applyProtection="1">
      <protection locked="0"/>
    </xf>
    <xf numFmtId="1" fontId="21" fillId="0" borderId="4" xfId="1" applyNumberFormat="1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1" fillId="2" borderId="0" xfId="0" applyFont="1" applyFill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2" borderId="0" xfId="0" applyFill="1" applyBorder="1" applyAlignment="1" applyProtection="1">
      <alignment wrapText="1"/>
      <protection locked="0"/>
    </xf>
    <xf numFmtId="166" fontId="1" fillId="8" borderId="3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1" xfId="1" applyNumberFormat="1" applyFont="1" applyFill="1" applyBorder="1" applyAlignment="1" applyProtection="1">
      <alignment horizontal="center" vertical="center" wrapText="1"/>
      <protection locked="0"/>
    </xf>
    <xf numFmtId="165" fontId="1" fillId="8" borderId="3" xfId="1" applyNumberFormat="1" applyFont="1" applyFill="1" applyBorder="1" applyAlignment="1" applyProtection="1">
      <alignment horizontal="right" vertical="center" wrapText="1"/>
      <protection locked="0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right" vertical="center" wrapText="1" readingOrder="2"/>
    </xf>
    <xf numFmtId="0" fontId="0" fillId="9" borderId="3" xfId="0" applyFill="1" applyBorder="1" applyAlignment="1">
      <alignment vertical="center" wrapText="1"/>
    </xf>
    <xf numFmtId="0" fontId="14" fillId="9" borderId="3" xfId="0" applyFont="1" applyFill="1" applyBorder="1" applyAlignment="1">
      <alignment horizontal="center" vertical="center" wrapText="1"/>
    </xf>
    <xf numFmtId="166" fontId="19" fillId="9" borderId="3" xfId="1" applyNumberFormat="1" applyFont="1" applyFill="1" applyBorder="1" applyAlignment="1">
      <alignment horizontal="right" wrapText="1" readingOrder="2"/>
    </xf>
    <xf numFmtId="0" fontId="9" fillId="9" borderId="3" xfId="0" applyFont="1" applyFill="1" applyBorder="1" applyAlignment="1">
      <alignment horizontal="right" readingOrder="2"/>
    </xf>
    <xf numFmtId="0" fontId="1" fillId="9" borderId="3" xfId="0" applyFont="1" applyFill="1" applyBorder="1" applyAlignment="1">
      <alignment horizontal="right" readingOrder="2"/>
    </xf>
    <xf numFmtId="0" fontId="8" fillId="9" borderId="3" xfId="0" applyFont="1" applyFill="1" applyBorder="1" applyAlignment="1">
      <alignment horizontal="right" readingOrder="2"/>
    </xf>
    <xf numFmtId="0" fontId="6" fillId="9" borderId="4" xfId="0" applyFont="1" applyFill="1" applyBorder="1" applyAlignment="1">
      <alignment horizontal="right" readingOrder="2"/>
    </xf>
    <xf numFmtId="0" fontId="1" fillId="9" borderId="3" xfId="0" applyFont="1" applyFill="1" applyBorder="1" applyAlignment="1">
      <alignment horizontal="right" wrapText="1" readingOrder="2"/>
    </xf>
    <xf numFmtId="0" fontId="8" fillId="9" borderId="4" xfId="0" applyFont="1" applyFill="1" applyBorder="1" applyAlignment="1">
      <alignment horizontal="right" readingOrder="2"/>
    </xf>
    <xf numFmtId="0" fontId="9" fillId="9" borderId="9" xfId="0" applyFont="1" applyFill="1" applyBorder="1" applyAlignment="1">
      <alignment horizontal="right" vertical="center" readingOrder="2"/>
    </xf>
    <xf numFmtId="0" fontId="6" fillId="9" borderId="4" xfId="0" applyFont="1" applyFill="1" applyBorder="1" applyAlignment="1">
      <alignment horizontal="right" wrapText="1" readingOrder="2"/>
    </xf>
    <xf numFmtId="0" fontId="1" fillId="9" borderId="0" xfId="0" applyFont="1" applyFill="1" applyAlignment="1">
      <alignment horizontal="right" readingOrder="2"/>
    </xf>
    <xf numFmtId="0" fontId="9" fillId="9" borderId="3" xfId="0" applyFont="1" applyFill="1" applyBorder="1" applyAlignment="1">
      <alignment horizontal="right" wrapText="1" readingOrder="2"/>
    </xf>
    <xf numFmtId="0" fontId="8" fillId="9" borderId="3" xfId="0" applyFont="1" applyFill="1" applyBorder="1" applyAlignment="1">
      <alignment horizontal="right" wrapText="1" readingOrder="2"/>
    </xf>
    <xf numFmtId="0" fontId="14" fillId="9" borderId="4" xfId="0" applyFont="1" applyFill="1" applyBorder="1" applyAlignment="1">
      <alignment horizontal="right" readingOrder="2"/>
    </xf>
    <xf numFmtId="0" fontId="1" fillId="9" borderId="4" xfId="0" applyFont="1" applyFill="1" applyBorder="1" applyAlignment="1">
      <alignment horizontal="right" readingOrder="2"/>
    </xf>
    <xf numFmtId="0" fontId="6" fillId="9" borderId="4" xfId="0" applyFont="1" applyFill="1" applyBorder="1" applyAlignment="1">
      <alignment horizontal="right" vertical="center" readingOrder="2"/>
    </xf>
    <xf numFmtId="0" fontId="9" fillId="9" borderId="3" xfId="0" applyFont="1" applyFill="1" applyBorder="1" applyAlignment="1">
      <alignment horizontal="right" vertical="center" wrapText="1" readingOrder="2"/>
    </xf>
    <xf numFmtId="0" fontId="9" fillId="9" borderId="3" xfId="0" applyFont="1" applyFill="1" applyBorder="1" applyAlignment="1">
      <alignment horizontal="right" vertical="center" readingOrder="2"/>
    </xf>
    <xf numFmtId="164" fontId="6" fillId="9" borderId="3" xfId="0" applyNumberFormat="1" applyFont="1" applyFill="1" applyBorder="1" applyAlignment="1">
      <alignment horizontal="right" readingOrder="2"/>
    </xf>
    <xf numFmtId="0" fontId="6" fillId="9" borderId="3" xfId="0" applyFont="1" applyFill="1" applyBorder="1" applyAlignment="1">
      <alignment horizontal="right" readingOrder="2"/>
    </xf>
    <xf numFmtId="0" fontId="14" fillId="4" borderId="11" xfId="0" applyFont="1" applyFill="1" applyBorder="1" applyAlignment="1">
      <alignment vertical="center"/>
    </xf>
    <xf numFmtId="166" fontId="1" fillId="4" borderId="1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  <protection locked="0"/>
    </xf>
    <xf numFmtId="166" fontId="22" fillId="8" borderId="7" xfId="1" applyNumberFormat="1" applyFont="1" applyFill="1" applyBorder="1" applyAlignment="1" applyProtection="1">
      <alignment horizontal="center" vertical="center" wrapText="1"/>
      <protection locked="0"/>
    </xf>
    <xf numFmtId="166" fontId="22" fillId="8" borderId="8" xfId="1" applyNumberFormat="1" applyFont="1" applyFill="1" applyBorder="1" applyAlignment="1" applyProtection="1">
      <alignment horizontal="center" vertical="center" wrapText="1"/>
      <protection locked="0"/>
    </xf>
    <xf numFmtId="166" fontId="22" fillId="8" borderId="1" xfId="1" applyNumberFormat="1" applyFont="1" applyFill="1" applyBorder="1" applyAlignment="1" applyProtection="1">
      <alignment horizontal="center" vertical="center" wrapText="1"/>
      <protection locked="0"/>
    </xf>
    <xf numFmtId="166" fontId="1" fillId="8" borderId="7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1" xfId="1" applyNumberFormat="1" applyFont="1" applyFill="1" applyBorder="1" applyAlignment="1" applyProtection="1">
      <alignment horizontal="right" vertical="center" wrapText="1"/>
      <protection locked="0"/>
    </xf>
    <xf numFmtId="166" fontId="1" fillId="8" borderId="7" xfId="1" applyNumberFormat="1" applyFont="1" applyFill="1" applyBorder="1" applyAlignment="1" applyProtection="1">
      <alignment horizontal="center" vertical="center" wrapText="1"/>
      <protection locked="0"/>
    </xf>
    <xf numFmtId="166" fontId="1" fillId="8" borderId="8" xfId="1" applyNumberFormat="1" applyFont="1" applyFill="1" applyBorder="1" applyAlignment="1" applyProtection="1">
      <alignment horizontal="center" vertical="center" wrapText="1"/>
      <protection locked="0"/>
    </xf>
    <xf numFmtId="166" fontId="1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right" vertical="center"/>
    </xf>
    <xf numFmtId="166" fontId="1" fillId="8" borderId="8" xfId="1" applyNumberFormat="1" applyFont="1" applyFill="1" applyBorder="1" applyAlignment="1" applyProtection="1">
      <alignment horizontal="right" vertical="center" wrapText="1"/>
      <protection locked="0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 applyProtection="1">
      <alignment horizontal="center"/>
      <protection locked="0"/>
    </xf>
    <xf numFmtId="1" fontId="21" fillId="3" borderId="8" xfId="0" applyNumberFormat="1" applyFont="1" applyFill="1" applyBorder="1" applyAlignment="1" applyProtection="1">
      <alignment horizontal="center"/>
      <protection locked="0"/>
    </xf>
    <xf numFmtId="1" fontId="21" fillId="3" borderId="1" xfId="0" applyNumberFormat="1" applyFont="1" applyFill="1" applyBorder="1" applyAlignment="1" applyProtection="1">
      <alignment horizontal="center"/>
      <protection locked="0"/>
    </xf>
    <xf numFmtId="1" fontId="21" fillId="3" borderId="7" xfId="0" applyNumberFormat="1" applyFont="1" applyFill="1" applyBorder="1" applyAlignment="1" applyProtection="1">
      <alignment horizontal="center" readingOrder="2"/>
      <protection locked="0"/>
    </xf>
    <xf numFmtId="1" fontId="21" fillId="3" borderId="8" xfId="0" applyNumberFormat="1" applyFont="1" applyFill="1" applyBorder="1" applyAlignment="1" applyProtection="1">
      <alignment horizontal="center" readingOrder="2"/>
      <protection locked="0"/>
    </xf>
    <xf numFmtId="1" fontId="21" fillId="3" borderId="1" xfId="0" applyNumberFormat="1" applyFont="1" applyFill="1" applyBorder="1" applyAlignment="1" applyProtection="1">
      <alignment horizontal="center" readingOrder="2"/>
      <protection locked="0"/>
    </xf>
    <xf numFmtId="1" fontId="21" fillId="3" borderId="7" xfId="1" applyNumberFormat="1" applyFont="1" applyFill="1" applyBorder="1" applyAlignment="1" applyProtection="1">
      <alignment horizontal="center" vertical="center"/>
      <protection locked="0"/>
    </xf>
    <xf numFmtId="1" fontId="21" fillId="3" borderId="8" xfId="1" applyNumberFormat="1" applyFont="1" applyFill="1" applyBorder="1" applyAlignment="1" applyProtection="1">
      <alignment horizontal="center" vertical="center"/>
      <protection locked="0"/>
    </xf>
    <xf numFmtId="1" fontId="21" fillId="3" borderId="1" xfId="1" applyNumberFormat="1" applyFont="1" applyFill="1" applyBorder="1" applyAlignment="1" applyProtection="1">
      <alignment horizontal="center" vertical="center"/>
      <protection locked="0"/>
    </xf>
    <xf numFmtId="0" fontId="1" fillId="9" borderId="7" xfId="0" applyFont="1" applyFill="1" applyBorder="1" applyAlignment="1">
      <alignment horizontal="right" vertical="center" readingOrder="2"/>
    </xf>
    <xf numFmtId="0" fontId="1" fillId="9" borderId="8" xfId="0" applyFont="1" applyFill="1" applyBorder="1" applyAlignment="1">
      <alignment horizontal="right" vertical="center" readingOrder="2"/>
    </xf>
    <xf numFmtId="0" fontId="1" fillId="9" borderId="1" xfId="0" applyFont="1" applyFill="1" applyBorder="1" applyAlignment="1">
      <alignment horizontal="right" vertical="center" readingOrder="2"/>
    </xf>
    <xf numFmtId="1" fontId="21" fillId="3" borderId="7" xfId="1" applyNumberFormat="1" applyFont="1" applyFill="1" applyBorder="1" applyAlignment="1" applyProtection="1">
      <alignment horizontal="center"/>
      <protection locked="0"/>
    </xf>
    <xf numFmtId="1" fontId="21" fillId="3" borderId="8" xfId="1" applyNumberFormat="1" applyFont="1" applyFill="1" applyBorder="1" applyAlignment="1" applyProtection="1">
      <alignment horizontal="center"/>
      <protection locked="0"/>
    </xf>
    <xf numFmtId="1" fontId="21" fillId="3" borderId="1" xfId="1" applyNumberFormat="1" applyFont="1" applyFill="1" applyBorder="1" applyAlignment="1" applyProtection="1">
      <alignment horizontal="center"/>
      <protection locked="0"/>
    </xf>
    <xf numFmtId="0" fontId="16" fillId="9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49" fontId="9" fillId="9" borderId="7" xfId="0" applyNumberFormat="1" applyFont="1" applyFill="1" applyBorder="1" applyAlignment="1">
      <alignment horizontal="right" vertical="center" wrapText="1" readingOrder="2"/>
    </xf>
    <xf numFmtId="49" fontId="9" fillId="9" borderId="8" xfId="0" applyNumberFormat="1" applyFont="1" applyFill="1" applyBorder="1" applyAlignment="1">
      <alignment horizontal="right" vertical="center" wrapText="1" readingOrder="2"/>
    </xf>
    <xf numFmtId="49" fontId="9" fillId="9" borderId="1" xfId="0" applyNumberFormat="1" applyFont="1" applyFill="1" applyBorder="1" applyAlignment="1">
      <alignment horizontal="right" vertical="center" wrapText="1" readingOrder="2"/>
    </xf>
    <xf numFmtId="0" fontId="9" fillId="9" borderId="7" xfId="0" applyFont="1" applyFill="1" applyBorder="1" applyAlignment="1">
      <alignment horizontal="right" vertical="center" wrapText="1" readingOrder="2"/>
    </xf>
    <xf numFmtId="0" fontId="9" fillId="9" borderId="1" xfId="0" applyFont="1" applyFill="1" applyBorder="1" applyAlignment="1">
      <alignment horizontal="right" vertical="center" wrapText="1" readingOrder="2"/>
    </xf>
    <xf numFmtId="0" fontId="14" fillId="9" borderId="4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right" readingOrder="2"/>
    </xf>
    <xf numFmtId="0" fontId="1" fillId="9" borderId="8" xfId="0" applyFont="1" applyFill="1" applyBorder="1" applyAlignment="1">
      <alignment horizontal="right" readingOrder="2"/>
    </xf>
    <xf numFmtId="0" fontId="1" fillId="9" borderId="1" xfId="0" applyFont="1" applyFill="1" applyBorder="1" applyAlignment="1">
      <alignment horizontal="right" readingOrder="2"/>
    </xf>
  </cellXfs>
  <cellStyles count="5">
    <cellStyle name="Col_head" xfId="3"/>
    <cellStyle name="Comma" xfId="1" builtinId="3"/>
    <cellStyle name="Normal" xfId="0" builtinId="0"/>
    <cellStyle name="Normal_גיליון1" xfId="4"/>
    <cellStyle name="Text_h" xfId="2"/>
  </cellStyles>
  <dxfs count="0"/>
  <tableStyles count="0" defaultTableStyle="TableStyleMedium9" defaultPivotStyle="PivotStyleLight16"/>
  <colors>
    <mruColors>
      <color rgb="FFEFC4DB"/>
      <color rgb="FF689CDA"/>
      <color rgb="FFBBDFF1"/>
      <color rgb="FF2CE3F2"/>
      <color rgb="FF78FFF5"/>
      <color rgb="FFF4BF7A"/>
      <color rgb="FF009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100853</xdr:rowOff>
    </xdr:from>
    <xdr:to>
      <xdr:col>0</xdr:col>
      <xdr:colOff>3030472</xdr:colOff>
      <xdr:row>0</xdr:row>
      <xdr:rowOff>1415319</xdr:rowOff>
    </xdr:to>
    <xdr:pic>
      <xdr:nvPicPr>
        <xdr:cNvPr id="4" name="תמונה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1463910" y="100853"/>
          <a:ext cx="2929618" cy="1314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2929618</xdr:colOff>
      <xdr:row>3</xdr:row>
      <xdr:rowOff>126642</xdr:rowOff>
    </xdr:to>
    <xdr:pic>
      <xdr:nvPicPr>
        <xdr:cNvPr id="2" name="תמונה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09143" y="0"/>
          <a:ext cx="3129643" cy="1297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V196"/>
  <sheetViews>
    <sheetView showGridLines="0" rightToLeft="1" tabSelected="1" topLeftCell="A86" workbookViewId="0">
      <selection activeCell="B38" sqref="B38:B48"/>
    </sheetView>
  </sheetViews>
  <sheetFormatPr baseColWidth="10" defaultColWidth="8.83203125" defaultRowHeight="15" x14ac:dyDescent="0.2"/>
  <cols>
    <col min="1" max="1" width="49.83203125" style="47" customWidth="1"/>
    <col min="2" max="2" width="39.33203125" style="47" customWidth="1"/>
    <col min="3" max="3" width="20.1640625" style="47" customWidth="1"/>
    <col min="4" max="4" width="21.33203125" style="47" customWidth="1"/>
    <col min="5" max="5" width="31.33203125" style="47" customWidth="1"/>
    <col min="6" max="6" width="21" style="54" customWidth="1"/>
    <col min="7" max="7" width="34.5" style="47" customWidth="1"/>
    <col min="8" max="8" width="15.33203125" style="51" customWidth="1"/>
    <col min="9" max="9" width="35" style="51" customWidth="1"/>
    <col min="10" max="12" width="12.5" style="51" customWidth="1"/>
    <col min="13" max="13" width="16.5" style="51" customWidth="1"/>
    <col min="14" max="14" width="25.33203125" style="51" customWidth="1"/>
    <col min="15" max="15" width="12.5" style="51" customWidth="1"/>
    <col min="16" max="16" width="24.83203125" style="51" customWidth="1"/>
    <col min="17" max="17" width="18.5" style="51" customWidth="1"/>
    <col min="18" max="18" width="24.83203125" style="51" customWidth="1"/>
    <col min="19" max="19" width="12.5" style="51" customWidth="1"/>
    <col min="20" max="20" width="11.6640625" style="51" customWidth="1"/>
    <col min="21" max="21" width="12.5" style="51" customWidth="1"/>
    <col min="22" max="22" width="12.1640625" style="51" customWidth="1"/>
    <col min="23" max="23" width="37.5" style="51" customWidth="1"/>
    <col min="24" max="266" width="8.83203125" style="51"/>
    <col min="267" max="267" width="62.6640625" style="51" customWidth="1"/>
    <col min="268" max="278" width="12.5" style="51" customWidth="1"/>
    <col min="279" max="522" width="8.83203125" style="51"/>
    <col min="523" max="523" width="62.6640625" style="51" customWidth="1"/>
    <col min="524" max="534" width="12.5" style="51" customWidth="1"/>
    <col min="535" max="778" width="8.83203125" style="51"/>
    <col min="779" max="779" width="62.6640625" style="51" customWidth="1"/>
    <col min="780" max="790" width="12.5" style="51" customWidth="1"/>
    <col min="791" max="1034" width="8.83203125" style="51"/>
    <col min="1035" max="1035" width="62.6640625" style="51" customWidth="1"/>
    <col min="1036" max="1046" width="12.5" style="51" customWidth="1"/>
    <col min="1047" max="1290" width="8.83203125" style="51"/>
    <col min="1291" max="1291" width="62.6640625" style="51" customWidth="1"/>
    <col min="1292" max="1302" width="12.5" style="51" customWidth="1"/>
    <col min="1303" max="1546" width="8.83203125" style="51"/>
    <col min="1547" max="1547" width="62.6640625" style="51" customWidth="1"/>
    <col min="1548" max="1558" width="12.5" style="51" customWidth="1"/>
    <col min="1559" max="1802" width="8.83203125" style="51"/>
    <col min="1803" max="1803" width="62.6640625" style="51" customWidth="1"/>
    <col min="1804" max="1814" width="12.5" style="51" customWidth="1"/>
    <col min="1815" max="2058" width="8.83203125" style="51"/>
    <col min="2059" max="2059" width="62.6640625" style="51" customWidth="1"/>
    <col min="2060" max="2070" width="12.5" style="51" customWidth="1"/>
    <col min="2071" max="2314" width="8.83203125" style="51"/>
    <col min="2315" max="2315" width="62.6640625" style="51" customWidth="1"/>
    <col min="2316" max="2326" width="12.5" style="51" customWidth="1"/>
    <col min="2327" max="2570" width="8.83203125" style="51"/>
    <col min="2571" max="2571" width="62.6640625" style="51" customWidth="1"/>
    <col min="2572" max="2582" width="12.5" style="51" customWidth="1"/>
    <col min="2583" max="2826" width="8.83203125" style="51"/>
    <col min="2827" max="2827" width="62.6640625" style="51" customWidth="1"/>
    <col min="2828" max="2838" width="12.5" style="51" customWidth="1"/>
    <col min="2839" max="3082" width="8.83203125" style="51"/>
    <col min="3083" max="3083" width="62.6640625" style="51" customWidth="1"/>
    <col min="3084" max="3094" width="12.5" style="51" customWidth="1"/>
    <col min="3095" max="3338" width="8.83203125" style="51"/>
    <col min="3339" max="3339" width="62.6640625" style="51" customWidth="1"/>
    <col min="3340" max="3350" width="12.5" style="51" customWidth="1"/>
    <col min="3351" max="3594" width="8.83203125" style="51"/>
    <col min="3595" max="3595" width="62.6640625" style="51" customWidth="1"/>
    <col min="3596" max="3606" width="12.5" style="51" customWidth="1"/>
    <col min="3607" max="3850" width="8.83203125" style="51"/>
    <col min="3851" max="3851" width="62.6640625" style="51" customWidth="1"/>
    <col min="3852" max="3862" width="12.5" style="51" customWidth="1"/>
    <col min="3863" max="4106" width="8.83203125" style="51"/>
    <col min="4107" max="4107" width="62.6640625" style="51" customWidth="1"/>
    <col min="4108" max="4118" width="12.5" style="51" customWidth="1"/>
    <col min="4119" max="4362" width="8.83203125" style="51"/>
    <col min="4363" max="4363" width="62.6640625" style="51" customWidth="1"/>
    <col min="4364" max="4374" width="12.5" style="51" customWidth="1"/>
    <col min="4375" max="4618" width="8.83203125" style="51"/>
    <col min="4619" max="4619" width="62.6640625" style="51" customWidth="1"/>
    <col min="4620" max="4630" width="12.5" style="51" customWidth="1"/>
    <col min="4631" max="4874" width="8.83203125" style="51"/>
    <col min="4875" max="4875" width="62.6640625" style="51" customWidth="1"/>
    <col min="4876" max="4886" width="12.5" style="51" customWidth="1"/>
    <col min="4887" max="5130" width="8.83203125" style="51"/>
    <col min="5131" max="5131" width="62.6640625" style="51" customWidth="1"/>
    <col min="5132" max="5142" width="12.5" style="51" customWidth="1"/>
    <col min="5143" max="5386" width="8.83203125" style="51"/>
    <col min="5387" max="5387" width="62.6640625" style="51" customWidth="1"/>
    <col min="5388" max="5398" width="12.5" style="51" customWidth="1"/>
    <col min="5399" max="5642" width="8.83203125" style="51"/>
    <col min="5643" max="5643" width="62.6640625" style="51" customWidth="1"/>
    <col min="5644" max="5654" width="12.5" style="51" customWidth="1"/>
    <col min="5655" max="5898" width="8.83203125" style="51"/>
    <col min="5899" max="5899" width="62.6640625" style="51" customWidth="1"/>
    <col min="5900" max="5910" width="12.5" style="51" customWidth="1"/>
    <col min="5911" max="6154" width="8.83203125" style="51"/>
    <col min="6155" max="6155" width="62.6640625" style="51" customWidth="1"/>
    <col min="6156" max="6166" width="12.5" style="51" customWidth="1"/>
    <col min="6167" max="6410" width="8.83203125" style="51"/>
    <col min="6411" max="6411" width="62.6640625" style="51" customWidth="1"/>
    <col min="6412" max="6422" width="12.5" style="51" customWidth="1"/>
    <col min="6423" max="6666" width="8.83203125" style="51"/>
    <col min="6667" max="6667" width="62.6640625" style="51" customWidth="1"/>
    <col min="6668" max="6678" width="12.5" style="51" customWidth="1"/>
    <col min="6679" max="6922" width="8.83203125" style="51"/>
    <col min="6923" max="6923" width="62.6640625" style="51" customWidth="1"/>
    <col min="6924" max="6934" width="12.5" style="51" customWidth="1"/>
    <col min="6935" max="7178" width="8.83203125" style="51"/>
    <col min="7179" max="7179" width="62.6640625" style="51" customWidth="1"/>
    <col min="7180" max="7190" width="12.5" style="51" customWidth="1"/>
    <col min="7191" max="7434" width="8.83203125" style="51"/>
    <col min="7435" max="7435" width="62.6640625" style="51" customWidth="1"/>
    <col min="7436" max="7446" width="12.5" style="51" customWidth="1"/>
    <col min="7447" max="7690" width="8.83203125" style="51"/>
    <col min="7691" max="7691" width="62.6640625" style="51" customWidth="1"/>
    <col min="7692" max="7702" width="12.5" style="51" customWidth="1"/>
    <col min="7703" max="7946" width="8.83203125" style="51"/>
    <col min="7947" max="7947" width="62.6640625" style="51" customWidth="1"/>
    <col min="7948" max="7958" width="12.5" style="51" customWidth="1"/>
    <col min="7959" max="8202" width="8.83203125" style="51"/>
    <col min="8203" max="8203" width="62.6640625" style="51" customWidth="1"/>
    <col min="8204" max="8214" width="12.5" style="51" customWidth="1"/>
    <col min="8215" max="8458" width="8.83203125" style="51"/>
    <col min="8459" max="8459" width="62.6640625" style="51" customWidth="1"/>
    <col min="8460" max="8470" width="12.5" style="51" customWidth="1"/>
    <col min="8471" max="8714" width="8.83203125" style="51"/>
    <col min="8715" max="8715" width="62.6640625" style="51" customWidth="1"/>
    <col min="8716" max="8726" width="12.5" style="51" customWidth="1"/>
    <col min="8727" max="8970" width="8.83203125" style="51"/>
    <col min="8971" max="8971" width="62.6640625" style="51" customWidth="1"/>
    <col min="8972" max="8982" width="12.5" style="51" customWidth="1"/>
    <col min="8983" max="9226" width="8.83203125" style="51"/>
    <col min="9227" max="9227" width="62.6640625" style="51" customWidth="1"/>
    <col min="9228" max="9238" width="12.5" style="51" customWidth="1"/>
    <col min="9239" max="9482" width="8.83203125" style="51"/>
    <col min="9483" max="9483" width="62.6640625" style="51" customWidth="1"/>
    <col min="9484" max="9494" width="12.5" style="51" customWidth="1"/>
    <col min="9495" max="9738" width="8.83203125" style="51"/>
    <col min="9739" max="9739" width="62.6640625" style="51" customWidth="1"/>
    <col min="9740" max="9750" width="12.5" style="51" customWidth="1"/>
    <col min="9751" max="9994" width="8.83203125" style="51"/>
    <col min="9995" max="9995" width="62.6640625" style="51" customWidth="1"/>
    <col min="9996" max="10006" width="12.5" style="51" customWidth="1"/>
    <col min="10007" max="10250" width="8.83203125" style="51"/>
    <col min="10251" max="10251" width="62.6640625" style="51" customWidth="1"/>
    <col min="10252" max="10262" width="12.5" style="51" customWidth="1"/>
    <col min="10263" max="10506" width="8.83203125" style="51"/>
    <col min="10507" max="10507" width="62.6640625" style="51" customWidth="1"/>
    <col min="10508" max="10518" width="12.5" style="51" customWidth="1"/>
    <col min="10519" max="10762" width="8.83203125" style="51"/>
    <col min="10763" max="10763" width="62.6640625" style="51" customWidth="1"/>
    <col min="10764" max="10774" width="12.5" style="51" customWidth="1"/>
    <col min="10775" max="11018" width="8.83203125" style="51"/>
    <col min="11019" max="11019" width="62.6640625" style="51" customWidth="1"/>
    <col min="11020" max="11030" width="12.5" style="51" customWidth="1"/>
    <col min="11031" max="11274" width="8.83203125" style="51"/>
    <col min="11275" max="11275" width="62.6640625" style="51" customWidth="1"/>
    <col min="11276" max="11286" width="12.5" style="51" customWidth="1"/>
    <col min="11287" max="11530" width="8.83203125" style="51"/>
    <col min="11531" max="11531" width="62.6640625" style="51" customWidth="1"/>
    <col min="11532" max="11542" width="12.5" style="51" customWidth="1"/>
    <col min="11543" max="11786" width="8.83203125" style="51"/>
    <col min="11787" max="11787" width="62.6640625" style="51" customWidth="1"/>
    <col min="11788" max="11798" width="12.5" style="51" customWidth="1"/>
    <col min="11799" max="12042" width="8.83203125" style="51"/>
    <col min="12043" max="12043" width="62.6640625" style="51" customWidth="1"/>
    <col min="12044" max="12054" width="12.5" style="51" customWidth="1"/>
    <col min="12055" max="12298" width="8.83203125" style="51"/>
    <col min="12299" max="12299" width="62.6640625" style="51" customWidth="1"/>
    <col min="12300" max="12310" width="12.5" style="51" customWidth="1"/>
    <col min="12311" max="12554" width="8.83203125" style="51"/>
    <col min="12555" max="12555" width="62.6640625" style="51" customWidth="1"/>
    <col min="12556" max="12566" width="12.5" style="51" customWidth="1"/>
    <col min="12567" max="12810" width="8.83203125" style="51"/>
    <col min="12811" max="12811" width="62.6640625" style="51" customWidth="1"/>
    <col min="12812" max="12822" width="12.5" style="51" customWidth="1"/>
    <col min="12823" max="13066" width="8.83203125" style="51"/>
    <col min="13067" max="13067" width="62.6640625" style="51" customWidth="1"/>
    <col min="13068" max="13078" width="12.5" style="51" customWidth="1"/>
    <col min="13079" max="13322" width="8.83203125" style="51"/>
    <col min="13323" max="13323" width="62.6640625" style="51" customWidth="1"/>
    <col min="13324" max="13334" width="12.5" style="51" customWidth="1"/>
    <col min="13335" max="13578" width="8.83203125" style="51"/>
    <col min="13579" max="13579" width="62.6640625" style="51" customWidth="1"/>
    <col min="13580" max="13590" width="12.5" style="51" customWidth="1"/>
    <col min="13591" max="13834" width="8.83203125" style="51"/>
    <col min="13835" max="13835" width="62.6640625" style="51" customWidth="1"/>
    <col min="13836" max="13846" width="12.5" style="51" customWidth="1"/>
    <col min="13847" max="14090" width="8.83203125" style="51"/>
    <col min="14091" max="14091" width="62.6640625" style="51" customWidth="1"/>
    <col min="14092" max="14102" width="12.5" style="51" customWidth="1"/>
    <col min="14103" max="14346" width="8.83203125" style="51"/>
    <col min="14347" max="14347" width="62.6640625" style="51" customWidth="1"/>
    <col min="14348" max="14358" width="12.5" style="51" customWidth="1"/>
    <col min="14359" max="14602" width="8.83203125" style="51"/>
    <col min="14603" max="14603" width="62.6640625" style="51" customWidth="1"/>
    <col min="14604" max="14614" width="12.5" style="51" customWidth="1"/>
    <col min="14615" max="14858" width="8.83203125" style="51"/>
    <col min="14859" max="14859" width="62.6640625" style="51" customWidth="1"/>
    <col min="14860" max="14870" width="12.5" style="51" customWidth="1"/>
    <col min="14871" max="15114" width="8.83203125" style="51"/>
    <col min="15115" max="15115" width="62.6640625" style="51" customWidth="1"/>
    <col min="15116" max="15126" width="12.5" style="51" customWidth="1"/>
    <col min="15127" max="15370" width="8.83203125" style="51"/>
    <col min="15371" max="15371" width="62.6640625" style="51" customWidth="1"/>
    <col min="15372" max="15382" width="12.5" style="51" customWidth="1"/>
    <col min="15383" max="15626" width="8.83203125" style="51"/>
    <col min="15627" max="15627" width="62.6640625" style="51" customWidth="1"/>
    <col min="15628" max="15638" width="12.5" style="51" customWidth="1"/>
    <col min="15639" max="15882" width="8.83203125" style="51"/>
    <col min="15883" max="15883" width="62.6640625" style="51" customWidth="1"/>
    <col min="15884" max="15894" width="12.5" style="51" customWidth="1"/>
    <col min="15895" max="16138" width="8.83203125" style="51"/>
    <col min="16139" max="16139" width="62.6640625" style="51" customWidth="1"/>
    <col min="16140" max="16150" width="12.5" style="51" customWidth="1"/>
    <col min="16151" max="16384" width="8.83203125" style="51"/>
  </cols>
  <sheetData>
    <row r="1" spans="1:22" ht="117" customHeight="1" x14ac:dyDescent="0.2">
      <c r="B1" s="175" t="s">
        <v>334</v>
      </c>
    </row>
    <row r="2" spans="1:22" ht="81" customHeight="1" x14ac:dyDescent="0.2">
      <c r="A2" s="148" t="s">
        <v>226</v>
      </c>
      <c r="B2" s="148" t="s">
        <v>282</v>
      </c>
      <c r="C2" s="148" t="s">
        <v>16</v>
      </c>
      <c r="D2" s="148" t="s">
        <v>17</v>
      </c>
      <c r="E2" s="148" t="s">
        <v>240</v>
      </c>
      <c r="F2" s="149" t="s">
        <v>278</v>
      </c>
      <c r="H2" s="47"/>
      <c r="I2" s="47"/>
      <c r="J2" s="48"/>
      <c r="K2" s="49"/>
      <c r="L2" s="50"/>
      <c r="S2" s="14" t="s">
        <v>286</v>
      </c>
      <c r="T2" s="14" t="s">
        <v>286</v>
      </c>
      <c r="U2" s="14" t="s">
        <v>286</v>
      </c>
      <c r="V2" s="14" t="s">
        <v>286</v>
      </c>
    </row>
    <row r="3" spans="1:22" ht="30" customHeight="1" x14ac:dyDescent="0.2">
      <c r="A3" s="81"/>
      <c r="B3" s="176" t="s">
        <v>312</v>
      </c>
      <c r="C3" s="104" t="s">
        <v>289</v>
      </c>
      <c r="D3" s="104" t="s">
        <v>19</v>
      </c>
      <c r="E3" s="104" t="s">
        <v>291</v>
      </c>
      <c r="F3" s="82">
        <v>20</v>
      </c>
      <c r="H3" s="47"/>
      <c r="I3" s="47"/>
      <c r="J3" s="48"/>
      <c r="L3" s="52"/>
      <c r="S3" s="134" t="s">
        <v>294</v>
      </c>
      <c r="T3" s="6" t="s">
        <v>289</v>
      </c>
      <c r="U3" s="42" t="s">
        <v>290</v>
      </c>
      <c r="V3" s="21" t="s">
        <v>19</v>
      </c>
    </row>
    <row r="4" spans="1:22" ht="16" x14ac:dyDescent="0.2">
      <c r="D4" s="53"/>
      <c r="S4" s="134" t="s">
        <v>295</v>
      </c>
      <c r="T4" s="6" t="s">
        <v>225</v>
      </c>
      <c r="U4" s="42" t="s">
        <v>291</v>
      </c>
      <c r="V4" s="22" t="s">
        <v>223</v>
      </c>
    </row>
    <row r="5" spans="1:22" ht="18" x14ac:dyDescent="0.2">
      <c r="C5" s="55"/>
      <c r="D5"/>
      <c r="H5" s="52"/>
      <c r="S5" s="134" t="s">
        <v>296</v>
      </c>
      <c r="T5" s="1"/>
      <c r="U5" s="9"/>
      <c r="V5" s="21" t="s">
        <v>254</v>
      </c>
    </row>
    <row r="6" spans="1:22" ht="18" x14ac:dyDescent="0.2">
      <c r="A6" s="148" t="s">
        <v>277</v>
      </c>
      <c r="B6" s="130">
        <v>5000</v>
      </c>
      <c r="C6" s="56"/>
      <c r="J6" s="57"/>
      <c r="K6" s="57"/>
      <c r="L6" s="57"/>
      <c r="S6" s="134" t="s">
        <v>297</v>
      </c>
      <c r="T6" s="14"/>
      <c r="U6" s="9"/>
      <c r="V6" s="9" t="s">
        <v>255</v>
      </c>
    </row>
    <row r="7" spans="1:22" ht="18" x14ac:dyDescent="0.2">
      <c r="A7" s="148" t="s">
        <v>331</v>
      </c>
      <c r="B7" s="130">
        <v>100</v>
      </c>
      <c r="C7" s="56"/>
      <c r="J7" s="57"/>
      <c r="K7" s="57"/>
      <c r="L7" s="57"/>
      <c r="S7" s="134" t="s">
        <v>20</v>
      </c>
      <c r="T7" s="137"/>
      <c r="U7" s="9"/>
      <c r="V7" s="9" t="s">
        <v>256</v>
      </c>
    </row>
    <row r="8" spans="1:22" ht="19" thickBot="1" x14ac:dyDescent="0.25">
      <c r="A8" s="148" t="s">
        <v>332</v>
      </c>
      <c r="B8" s="173">
        <f>B6*B7/100</f>
        <v>5000</v>
      </c>
      <c r="C8" s="56"/>
      <c r="J8" s="57"/>
      <c r="K8" s="57"/>
      <c r="L8" s="57"/>
      <c r="S8" s="134"/>
      <c r="T8" s="137"/>
      <c r="U8" s="9"/>
      <c r="V8" s="9"/>
    </row>
    <row r="9" spans="1:22" ht="18" x14ac:dyDescent="0.2">
      <c r="A9" s="148" t="s">
        <v>212</v>
      </c>
      <c r="B9" s="131">
        <v>3.2</v>
      </c>
      <c r="C9" s="58"/>
      <c r="D9" s="85" t="s">
        <v>260</v>
      </c>
      <c r="J9" s="58"/>
      <c r="K9" s="58"/>
      <c r="L9" s="58"/>
      <c r="S9" s="134" t="s">
        <v>21</v>
      </c>
      <c r="T9" s="9"/>
      <c r="U9" s="9"/>
    </row>
    <row r="10" spans="1:22" ht="18" x14ac:dyDescent="0.2">
      <c r="A10" s="148" t="s">
        <v>6</v>
      </c>
      <c r="B10" s="131">
        <v>2</v>
      </c>
      <c r="C10" s="59"/>
      <c r="D10" s="88" t="s">
        <v>261</v>
      </c>
      <c r="H10" s="48"/>
      <c r="J10" s="59"/>
      <c r="K10" s="59"/>
      <c r="L10" s="59"/>
      <c r="S10" s="134" t="s">
        <v>22</v>
      </c>
      <c r="T10" s="9"/>
      <c r="U10" s="9"/>
      <c r="V10" s="1"/>
    </row>
    <row r="11" spans="1:22" ht="19" thickBot="1" x14ac:dyDescent="0.25">
      <c r="B11" s="132"/>
      <c r="C11" s="60"/>
      <c r="D11" s="172" t="s">
        <v>262</v>
      </c>
      <c r="J11" s="60"/>
      <c r="K11" s="60"/>
      <c r="L11" s="60"/>
      <c r="S11" s="134" t="s">
        <v>23</v>
      </c>
      <c r="T11" s="9"/>
      <c r="U11" s="9"/>
      <c r="V11" s="9"/>
    </row>
    <row r="12" spans="1:22" ht="18" x14ac:dyDescent="0.2">
      <c r="A12" s="127" t="s">
        <v>213</v>
      </c>
      <c r="B12" s="133">
        <f>B8*B9</f>
        <v>16000</v>
      </c>
      <c r="C12" s="61"/>
      <c r="J12" s="62"/>
      <c r="K12" s="62"/>
      <c r="L12" s="62"/>
      <c r="S12" s="134" t="s">
        <v>24</v>
      </c>
      <c r="T12" s="9"/>
      <c r="U12" s="9"/>
      <c r="V12" s="9"/>
    </row>
    <row r="13" spans="1:22" ht="18" x14ac:dyDescent="0.2">
      <c r="A13" s="126" t="s">
        <v>194</v>
      </c>
      <c r="B13" s="133">
        <f>B12*B10/100</f>
        <v>320</v>
      </c>
      <c r="C13" s="61"/>
      <c r="J13" s="62"/>
      <c r="K13" s="62"/>
      <c r="L13" s="62"/>
      <c r="S13" s="134" t="s">
        <v>25</v>
      </c>
      <c r="T13" s="9"/>
      <c r="U13" s="9"/>
      <c r="V13" s="9"/>
    </row>
    <row r="14" spans="1:22" ht="18" x14ac:dyDescent="0.2">
      <c r="A14" s="105" t="s">
        <v>214</v>
      </c>
      <c r="B14" s="133">
        <f>B13/27</f>
        <v>11.851851851851851</v>
      </c>
      <c r="C14" s="58"/>
      <c r="J14" s="63"/>
      <c r="K14" s="63"/>
      <c r="L14" s="63"/>
      <c r="S14" s="134" t="s">
        <v>26</v>
      </c>
      <c r="T14" s="9"/>
      <c r="U14" s="9"/>
      <c r="V14" s="9"/>
    </row>
    <row r="15" spans="1:22" ht="18" x14ac:dyDescent="0.2">
      <c r="A15" s="106"/>
      <c r="H15" s="64"/>
      <c r="S15" s="134" t="s">
        <v>27</v>
      </c>
      <c r="T15" s="9"/>
      <c r="U15" s="9"/>
      <c r="V15" s="9"/>
    </row>
    <row r="16" spans="1:22" ht="16" x14ac:dyDescent="0.2">
      <c r="I16" s="65"/>
      <c r="J16" s="65"/>
      <c r="K16" s="65"/>
      <c r="L16" s="65"/>
      <c r="R16" s="66"/>
      <c r="S16" s="134" t="s">
        <v>28</v>
      </c>
      <c r="T16" s="9"/>
      <c r="U16" s="9"/>
      <c r="V16" s="9"/>
    </row>
    <row r="17" spans="1:22" ht="23" x14ac:dyDescent="0.2">
      <c r="A17" s="187" t="s">
        <v>195</v>
      </c>
      <c r="B17" s="188"/>
      <c r="C17" s="188"/>
      <c r="D17" s="188"/>
      <c r="E17" s="188"/>
      <c r="F17" s="188"/>
      <c r="G17" s="189"/>
      <c r="H17" s="47"/>
      <c r="I17" s="47"/>
      <c r="R17" s="67"/>
      <c r="S17" s="134" t="s">
        <v>29</v>
      </c>
      <c r="T17" s="9"/>
      <c r="U17" s="9"/>
      <c r="V17" s="9"/>
    </row>
    <row r="18" spans="1:22" ht="23" x14ac:dyDescent="0.2">
      <c r="A18" s="68"/>
      <c r="B18" s="68"/>
      <c r="C18" s="68"/>
      <c r="D18" s="68"/>
      <c r="E18" s="68"/>
      <c r="F18" s="69"/>
      <c r="G18" s="68"/>
      <c r="H18" s="68"/>
      <c r="I18" s="47"/>
      <c r="R18" s="67"/>
      <c r="S18" s="134" t="s">
        <v>298</v>
      </c>
      <c r="T18" s="9"/>
      <c r="U18" s="9"/>
      <c r="V18" s="9"/>
    </row>
    <row r="19" spans="1:22" ht="20" x14ac:dyDescent="0.2">
      <c r="A19" s="70"/>
      <c r="B19" s="190"/>
      <c r="C19" s="190"/>
      <c r="D19" s="190"/>
      <c r="E19" s="190"/>
      <c r="F19" s="190"/>
      <c r="G19" s="190"/>
      <c r="H19" s="47"/>
      <c r="I19" s="47"/>
      <c r="S19" s="134" t="s">
        <v>31</v>
      </c>
      <c r="T19" s="9"/>
      <c r="U19" s="9"/>
      <c r="V19" s="9"/>
    </row>
    <row r="20" spans="1:22" ht="36" x14ac:dyDescent="0.2">
      <c r="A20" s="101" t="s">
        <v>283</v>
      </c>
      <c r="B20" s="86" t="s">
        <v>192</v>
      </c>
      <c r="C20" s="86" t="s">
        <v>188</v>
      </c>
      <c r="D20" s="138" t="s">
        <v>332</v>
      </c>
      <c r="E20" s="102" t="s">
        <v>287</v>
      </c>
      <c r="F20" s="102" t="s">
        <v>6</v>
      </c>
      <c r="G20" s="102" t="s">
        <v>284</v>
      </c>
      <c r="I20" s="71"/>
      <c r="S20" s="134" t="s">
        <v>32</v>
      </c>
      <c r="T20" s="9"/>
      <c r="U20" s="9"/>
      <c r="V20" s="9"/>
    </row>
    <row r="21" spans="1:22" ht="16" x14ac:dyDescent="0.2">
      <c r="A21" s="107" t="str">
        <f>IF(B3="בחר"," ",B3)</f>
        <v>תל אביב -יפו</v>
      </c>
      <c r="B21" s="108" t="str">
        <f>IF(C3="בחר"," ",C3)</f>
        <v>מרקם בנוי</v>
      </c>
      <c r="C21" s="108" t="str">
        <f>IF(D3="בחר"," ",D3)</f>
        <v xml:space="preserve">יהודי כללי </v>
      </c>
      <c r="D21" s="84">
        <f>שער!$B$6</f>
        <v>5000</v>
      </c>
      <c r="E21" s="83">
        <f>שער!$B$9</f>
        <v>3.2</v>
      </c>
      <c r="F21" s="108">
        <f>$B$10</f>
        <v>2</v>
      </c>
      <c r="G21" s="110"/>
      <c r="H21" s="185"/>
      <c r="I21" s="67"/>
      <c r="S21" s="134" t="s">
        <v>33</v>
      </c>
      <c r="T21" s="9"/>
      <c r="U21" s="9"/>
      <c r="V21" s="9"/>
    </row>
    <row r="22" spans="1:22" ht="18" x14ac:dyDescent="0.2">
      <c r="A22" s="191" t="s">
        <v>193</v>
      </c>
      <c r="B22" s="191"/>
      <c r="C22" s="84">
        <f>שער!$B$12</f>
        <v>16000</v>
      </c>
      <c r="D22" s="86" t="s">
        <v>194</v>
      </c>
      <c r="E22" s="84">
        <f>$B$13</f>
        <v>320</v>
      </c>
      <c r="F22" s="87" t="s">
        <v>240</v>
      </c>
      <c r="G22" s="108" t="str">
        <f>IF(E3="בחר"," ",E3)</f>
        <v>יישוב גדול - מעל חמישים אלף</v>
      </c>
      <c r="H22" s="185"/>
      <c r="I22" s="67"/>
      <c r="S22" s="134" t="s">
        <v>299</v>
      </c>
      <c r="T22" s="9"/>
      <c r="U22" s="9"/>
      <c r="V22" s="9"/>
    </row>
    <row r="23" spans="1:22" ht="16" x14ac:dyDescent="0.2">
      <c r="H23" s="47"/>
      <c r="I23" s="72"/>
      <c r="S23" s="134" t="s">
        <v>34</v>
      </c>
      <c r="T23" s="9"/>
      <c r="U23" s="9"/>
      <c r="V23" s="9"/>
    </row>
    <row r="24" spans="1:22" ht="16" x14ac:dyDescent="0.2">
      <c r="H24" s="47"/>
      <c r="I24" s="47"/>
      <c r="S24" s="134" t="s">
        <v>35</v>
      </c>
      <c r="T24" s="9"/>
      <c r="U24" s="9"/>
      <c r="V24" s="9"/>
    </row>
    <row r="25" spans="1:22" ht="37.5" customHeight="1" x14ac:dyDescent="0.2">
      <c r="A25" s="148" t="s">
        <v>259</v>
      </c>
      <c r="B25" s="148"/>
      <c r="C25" s="73"/>
      <c r="D25" s="73"/>
      <c r="E25" s="73"/>
      <c r="F25" s="74"/>
      <c r="G25" s="73"/>
      <c r="H25" s="73"/>
      <c r="I25" s="73"/>
      <c r="S25" s="134" t="s">
        <v>36</v>
      </c>
      <c r="T25" s="9"/>
      <c r="U25" s="9"/>
      <c r="V25" s="9"/>
    </row>
    <row r="26" spans="1:22" ht="18" x14ac:dyDescent="0.2">
      <c r="A26" s="148" t="s">
        <v>285</v>
      </c>
      <c r="B26" s="148" t="s">
        <v>196</v>
      </c>
      <c r="H26" s="47"/>
      <c r="I26" s="47"/>
      <c r="R26" s="53"/>
      <c r="S26" s="134" t="s">
        <v>37</v>
      </c>
      <c r="T26" s="9"/>
      <c r="U26" s="9"/>
      <c r="V26" s="9"/>
    </row>
    <row r="27" spans="1:22" s="47" customFormat="1" ht="18" x14ac:dyDescent="0.2">
      <c r="A27" s="148" t="s">
        <v>257</v>
      </c>
      <c r="B27" s="148" t="s">
        <v>292</v>
      </c>
      <c r="F27" s="54"/>
      <c r="J27" s="51"/>
      <c r="S27" s="134" t="s">
        <v>38</v>
      </c>
      <c r="T27" s="9"/>
      <c r="U27" s="9"/>
      <c r="V27" s="9"/>
    </row>
    <row r="28" spans="1:22" ht="18" x14ac:dyDescent="0.2">
      <c r="A28" s="148" t="s">
        <v>0</v>
      </c>
      <c r="B28" s="145"/>
      <c r="H28" s="47"/>
      <c r="I28" s="47"/>
      <c r="R28" s="53"/>
      <c r="S28" s="134" t="s">
        <v>39</v>
      </c>
      <c r="T28" s="9"/>
      <c r="U28" s="9"/>
      <c r="V28" s="9"/>
    </row>
    <row r="29" spans="1:22" ht="18" x14ac:dyDescent="0.2">
      <c r="A29" s="148" t="s">
        <v>198</v>
      </c>
      <c r="B29" s="182">
        <f>B13*0.5*3/20</f>
        <v>24</v>
      </c>
      <c r="H29" s="47"/>
      <c r="I29" s="47"/>
      <c r="R29" s="53"/>
      <c r="S29" s="134" t="s">
        <v>40</v>
      </c>
      <c r="T29" s="9"/>
      <c r="U29" s="9"/>
      <c r="V29" s="9"/>
    </row>
    <row r="30" spans="1:22" ht="18" x14ac:dyDescent="0.2">
      <c r="A30" s="148"/>
      <c r="B30" s="183"/>
      <c r="H30" s="47"/>
      <c r="I30" s="47"/>
      <c r="J30" s="47"/>
      <c r="K30" s="47"/>
      <c r="L30" s="47"/>
      <c r="M30" s="47"/>
      <c r="R30" s="53"/>
      <c r="S30" s="134" t="s">
        <v>41</v>
      </c>
      <c r="T30" s="9"/>
      <c r="U30" s="9"/>
      <c r="V30" s="9"/>
    </row>
    <row r="31" spans="1:22" ht="18" x14ac:dyDescent="0.2">
      <c r="A31" s="148"/>
      <c r="B31" s="183"/>
      <c r="H31" s="47"/>
      <c r="I31" s="47"/>
      <c r="J31" s="47"/>
      <c r="K31" s="47"/>
      <c r="L31" s="47"/>
      <c r="M31" s="47"/>
      <c r="R31" s="53"/>
      <c r="S31" s="134" t="s">
        <v>42</v>
      </c>
      <c r="T31" s="9"/>
      <c r="U31" s="9"/>
      <c r="V31" s="9"/>
    </row>
    <row r="32" spans="1:22" ht="18" x14ac:dyDescent="0.2">
      <c r="A32" s="148"/>
      <c r="B32" s="183"/>
      <c r="E32" s="174"/>
      <c r="H32" s="47"/>
      <c r="I32" s="47"/>
      <c r="J32" s="47"/>
      <c r="K32" s="47"/>
      <c r="L32" s="47"/>
      <c r="M32" s="47"/>
      <c r="R32" s="53"/>
      <c r="S32" s="134" t="s">
        <v>43</v>
      </c>
      <c r="T32" s="9"/>
      <c r="U32" s="9"/>
      <c r="V32" s="9"/>
    </row>
    <row r="33" spans="1:22" ht="18" x14ac:dyDescent="0.2">
      <c r="A33" s="148"/>
      <c r="B33" s="183"/>
      <c r="H33" s="47"/>
      <c r="I33" s="47"/>
      <c r="J33" s="47"/>
      <c r="K33" s="47"/>
      <c r="L33" s="47"/>
      <c r="M33" s="47"/>
      <c r="R33" s="53"/>
      <c r="S33" s="134" t="s">
        <v>44</v>
      </c>
      <c r="T33" s="9"/>
      <c r="U33" s="9"/>
      <c r="V33" s="9"/>
    </row>
    <row r="34" spans="1:22" ht="18" x14ac:dyDescent="0.2">
      <c r="A34" s="148"/>
      <c r="B34" s="183"/>
      <c r="H34" s="47"/>
      <c r="I34" s="47"/>
      <c r="J34" s="47"/>
      <c r="K34" s="47"/>
      <c r="L34" s="47"/>
      <c r="M34" s="47"/>
      <c r="R34" s="53"/>
      <c r="S34" s="134" t="s">
        <v>45</v>
      </c>
      <c r="T34" s="9"/>
      <c r="U34" s="9"/>
      <c r="V34" s="9"/>
    </row>
    <row r="35" spans="1:22" ht="18" x14ac:dyDescent="0.2">
      <c r="A35" s="148"/>
      <c r="B35" s="183"/>
      <c r="H35" s="47"/>
      <c r="I35" s="47"/>
      <c r="J35" s="47"/>
      <c r="K35" s="47"/>
      <c r="L35" s="47"/>
      <c r="M35" s="47"/>
      <c r="R35" s="53"/>
      <c r="S35" s="134" t="s">
        <v>46</v>
      </c>
      <c r="T35" s="9"/>
      <c r="U35" s="9"/>
      <c r="V35" s="9"/>
    </row>
    <row r="36" spans="1:22" ht="27" x14ac:dyDescent="0.2">
      <c r="A36" s="148"/>
      <c r="B36" s="183"/>
      <c r="H36" s="47"/>
      <c r="I36" s="47"/>
      <c r="J36" s="47"/>
      <c r="K36" s="47"/>
      <c r="L36" s="47"/>
      <c r="M36" s="47"/>
      <c r="R36" s="53"/>
      <c r="S36" s="134" t="s">
        <v>300</v>
      </c>
      <c r="T36" s="9"/>
      <c r="U36" s="9"/>
      <c r="V36" s="9"/>
    </row>
    <row r="37" spans="1:22" ht="18" x14ac:dyDescent="0.2">
      <c r="A37" s="148"/>
      <c r="B37" s="184"/>
      <c r="H37" s="47"/>
      <c r="I37" s="47"/>
      <c r="J37" s="47"/>
      <c r="K37" s="47"/>
      <c r="L37" s="47"/>
      <c r="M37" s="47"/>
      <c r="R37" s="53"/>
      <c r="S37" s="134" t="s">
        <v>47</v>
      </c>
      <c r="T37" s="9"/>
      <c r="U37" s="9"/>
      <c r="V37" s="9"/>
    </row>
    <row r="38" spans="1:22" ht="18" x14ac:dyDescent="0.2">
      <c r="A38" s="148" t="s">
        <v>199</v>
      </c>
      <c r="B38" s="182">
        <f>IF(C21="חרדי",("-"),(B13*3/30))</f>
        <v>32</v>
      </c>
      <c r="H38" s="47"/>
      <c r="I38" s="47"/>
      <c r="R38" s="53"/>
      <c r="S38" s="134" t="s">
        <v>48</v>
      </c>
      <c r="T38" s="9"/>
      <c r="U38" s="9"/>
      <c r="V38" s="9"/>
    </row>
    <row r="39" spans="1:22" ht="18" x14ac:dyDescent="0.2">
      <c r="A39" s="148"/>
      <c r="B39" s="183"/>
      <c r="H39" s="47"/>
      <c r="I39" s="47"/>
      <c r="R39" s="53"/>
      <c r="S39" s="134" t="s">
        <v>180</v>
      </c>
      <c r="T39" s="9"/>
      <c r="U39" s="9"/>
      <c r="V39" s="9"/>
    </row>
    <row r="40" spans="1:22" ht="18" x14ac:dyDescent="0.2">
      <c r="A40" s="148"/>
      <c r="B40" s="183"/>
      <c r="H40" s="47"/>
      <c r="I40" s="47"/>
      <c r="R40" s="53"/>
      <c r="S40" s="134" t="s">
        <v>49</v>
      </c>
      <c r="T40" s="9"/>
      <c r="U40" s="9"/>
      <c r="V40" s="9"/>
    </row>
    <row r="41" spans="1:22" ht="18" x14ac:dyDescent="0.2">
      <c r="A41" s="148"/>
      <c r="B41" s="183"/>
      <c r="H41" s="47"/>
      <c r="I41" s="47"/>
      <c r="R41" s="53"/>
      <c r="S41" s="134" t="s">
        <v>50</v>
      </c>
      <c r="T41" s="9"/>
      <c r="U41" s="9"/>
      <c r="V41" s="9"/>
    </row>
    <row r="42" spans="1:22" ht="18" x14ac:dyDescent="0.2">
      <c r="A42" s="148"/>
      <c r="B42" s="183"/>
      <c r="H42" s="47"/>
      <c r="I42" s="47"/>
      <c r="R42" s="53"/>
      <c r="S42" s="134" t="s">
        <v>301</v>
      </c>
      <c r="T42" s="9"/>
      <c r="U42" s="9"/>
      <c r="V42" s="9"/>
    </row>
    <row r="43" spans="1:22" ht="18" x14ac:dyDescent="0.2">
      <c r="A43" s="148"/>
      <c r="B43" s="183"/>
      <c r="H43" s="47"/>
      <c r="I43" s="47"/>
      <c r="R43" s="53"/>
      <c r="S43" s="134" t="s">
        <v>51</v>
      </c>
      <c r="T43" s="9"/>
      <c r="U43" s="9"/>
      <c r="V43" s="9"/>
    </row>
    <row r="44" spans="1:22" ht="18" x14ac:dyDescent="0.2">
      <c r="A44" s="148"/>
      <c r="B44" s="183"/>
      <c r="H44" s="47"/>
      <c r="I44" s="47"/>
      <c r="R44" s="53"/>
      <c r="S44" s="134" t="s">
        <v>52</v>
      </c>
      <c r="T44" s="9"/>
      <c r="U44" s="9"/>
      <c r="V44" s="9"/>
    </row>
    <row r="45" spans="1:22" ht="18" x14ac:dyDescent="0.2">
      <c r="A45" s="148"/>
      <c r="B45" s="183"/>
      <c r="H45" s="47"/>
      <c r="I45" s="47"/>
      <c r="R45" s="53"/>
      <c r="S45" s="134" t="s">
        <v>53</v>
      </c>
      <c r="T45" s="9"/>
      <c r="U45" s="9"/>
      <c r="V45" s="9"/>
    </row>
    <row r="46" spans="1:22" ht="18" x14ac:dyDescent="0.2">
      <c r="A46" s="148"/>
      <c r="B46" s="183"/>
      <c r="H46" s="47"/>
      <c r="I46" s="47"/>
      <c r="R46" s="53"/>
      <c r="S46" s="134" t="s">
        <v>54</v>
      </c>
      <c r="T46" s="9"/>
      <c r="U46" s="9"/>
      <c r="V46" s="9"/>
    </row>
    <row r="47" spans="1:22" ht="18" x14ac:dyDescent="0.2">
      <c r="A47" s="148"/>
      <c r="B47" s="183"/>
      <c r="H47" s="47"/>
      <c r="I47" s="47"/>
      <c r="R47" s="53"/>
      <c r="S47" s="134" t="s">
        <v>55</v>
      </c>
      <c r="T47" s="9"/>
      <c r="U47" s="9"/>
      <c r="V47" s="9"/>
    </row>
    <row r="48" spans="1:22" ht="18" x14ac:dyDescent="0.2">
      <c r="A48" s="148"/>
      <c r="B48" s="184"/>
      <c r="H48" s="47"/>
      <c r="I48" s="47"/>
      <c r="R48" s="53"/>
      <c r="S48" s="134" t="s">
        <v>56</v>
      </c>
      <c r="T48" s="9"/>
      <c r="U48" s="9"/>
      <c r="V48" s="9"/>
    </row>
    <row r="49" spans="1:22" ht="18" x14ac:dyDescent="0.2">
      <c r="A49" s="148" t="s">
        <v>200</v>
      </c>
      <c r="B49" s="182">
        <f>IF(C21="חרדי",("-"),(B13*6/27))</f>
        <v>71.111111111111114</v>
      </c>
      <c r="H49" s="47"/>
      <c r="I49" s="47"/>
      <c r="R49" s="53"/>
      <c r="S49" s="134" t="s">
        <v>57</v>
      </c>
      <c r="T49" s="9"/>
      <c r="U49" s="9"/>
      <c r="V49" s="9"/>
    </row>
    <row r="50" spans="1:22" ht="18" x14ac:dyDescent="0.2">
      <c r="A50" s="148"/>
      <c r="B50" s="183"/>
      <c r="H50" s="47"/>
      <c r="I50" s="47"/>
      <c r="R50" s="53"/>
      <c r="S50" s="134" t="s">
        <v>58</v>
      </c>
      <c r="T50" s="9"/>
      <c r="U50" s="9"/>
      <c r="V50" s="9"/>
    </row>
    <row r="51" spans="1:22" ht="18" x14ac:dyDescent="0.2">
      <c r="A51" s="148"/>
      <c r="B51" s="183"/>
      <c r="H51" s="47"/>
      <c r="I51" s="47"/>
      <c r="R51" s="53"/>
      <c r="S51" s="134" t="s">
        <v>59</v>
      </c>
      <c r="T51" s="9"/>
      <c r="U51" s="9"/>
      <c r="V51" s="9"/>
    </row>
    <row r="52" spans="1:22" ht="18" x14ac:dyDescent="0.2">
      <c r="A52" s="148"/>
      <c r="B52" s="183"/>
      <c r="H52" s="47"/>
      <c r="I52" s="47"/>
      <c r="R52" s="53"/>
      <c r="S52" s="134" t="s">
        <v>60</v>
      </c>
      <c r="T52" s="9"/>
      <c r="U52" s="9"/>
      <c r="V52" s="9"/>
    </row>
    <row r="53" spans="1:22" ht="18" x14ac:dyDescent="0.2">
      <c r="A53" s="148"/>
      <c r="B53" s="183"/>
      <c r="H53" s="47"/>
      <c r="I53" s="47"/>
      <c r="R53" s="53"/>
      <c r="S53" s="134" t="s">
        <v>181</v>
      </c>
      <c r="T53" s="9"/>
      <c r="U53" s="9"/>
      <c r="V53" s="9"/>
    </row>
    <row r="54" spans="1:22" ht="18" x14ac:dyDescent="0.2">
      <c r="A54" s="148"/>
      <c r="B54" s="183"/>
      <c r="H54" s="47"/>
      <c r="I54" s="47"/>
      <c r="R54" s="53"/>
      <c r="S54" s="134" t="s">
        <v>182</v>
      </c>
      <c r="T54" s="9"/>
      <c r="U54" s="9"/>
      <c r="V54" s="9"/>
    </row>
    <row r="55" spans="1:22" ht="18" x14ac:dyDescent="0.2">
      <c r="A55" s="148"/>
      <c r="B55" s="183"/>
      <c r="H55" s="47"/>
      <c r="I55" s="47"/>
      <c r="R55" s="53"/>
      <c r="S55" s="134" t="s">
        <v>61</v>
      </c>
      <c r="T55" s="9"/>
      <c r="U55" s="9"/>
      <c r="V55" s="9"/>
    </row>
    <row r="56" spans="1:22" ht="18" x14ac:dyDescent="0.2">
      <c r="A56" s="148"/>
      <c r="B56" s="183"/>
      <c r="H56" s="47"/>
      <c r="I56" s="47"/>
      <c r="R56" s="53"/>
      <c r="S56" s="134" t="s">
        <v>183</v>
      </c>
      <c r="T56" s="9"/>
      <c r="U56" s="9"/>
      <c r="V56" s="9"/>
    </row>
    <row r="57" spans="1:22" ht="18" x14ac:dyDescent="0.2">
      <c r="A57" s="148"/>
      <c r="B57" s="184"/>
      <c r="H57" s="47"/>
      <c r="I57" s="47"/>
      <c r="R57" s="53"/>
      <c r="S57" s="134" t="s">
        <v>62</v>
      </c>
      <c r="T57" s="9"/>
      <c r="U57" s="9"/>
      <c r="V57" s="9"/>
    </row>
    <row r="58" spans="1:22" ht="18" x14ac:dyDescent="0.2">
      <c r="A58" s="148" t="s">
        <v>201</v>
      </c>
      <c r="B58" s="182">
        <f>C63</f>
        <v>0</v>
      </c>
      <c r="H58" s="47"/>
      <c r="I58" s="47"/>
      <c r="R58" s="53"/>
      <c r="S58" s="134" t="s">
        <v>63</v>
      </c>
      <c r="T58" s="9"/>
      <c r="U58" s="9"/>
      <c r="V58" s="9"/>
    </row>
    <row r="59" spans="1:22" ht="18" x14ac:dyDescent="0.2">
      <c r="A59" s="148"/>
      <c r="B59" s="183"/>
      <c r="H59" s="47"/>
      <c r="I59" s="47"/>
      <c r="R59" s="53"/>
      <c r="S59" s="134" t="s">
        <v>64</v>
      </c>
      <c r="T59" s="9"/>
      <c r="U59" s="9"/>
      <c r="V59" s="9"/>
    </row>
    <row r="60" spans="1:22" ht="18" x14ac:dyDescent="0.2">
      <c r="A60" s="148"/>
      <c r="B60" s="183"/>
      <c r="H60" s="47"/>
      <c r="I60" s="47"/>
      <c r="R60" s="53"/>
      <c r="S60" s="134" t="s">
        <v>65</v>
      </c>
      <c r="T60" s="9"/>
      <c r="U60" s="9"/>
      <c r="V60" s="9"/>
    </row>
    <row r="61" spans="1:22" ht="18" x14ac:dyDescent="0.2">
      <c r="A61" s="148"/>
      <c r="B61" s="183"/>
      <c r="H61" s="47"/>
      <c r="I61" s="47"/>
      <c r="R61" s="53"/>
      <c r="S61" s="134" t="s">
        <v>66</v>
      </c>
      <c r="T61" s="9"/>
      <c r="U61" s="9"/>
      <c r="V61" s="9"/>
    </row>
    <row r="62" spans="1:22" ht="18" x14ac:dyDescent="0.2">
      <c r="A62" s="148"/>
      <c r="B62" s="184"/>
      <c r="H62" s="47"/>
      <c r="I62" s="47"/>
      <c r="R62" s="53"/>
      <c r="S62" s="134" t="s">
        <v>67</v>
      </c>
      <c r="T62" s="9"/>
      <c r="U62" s="9"/>
      <c r="V62" s="9"/>
    </row>
    <row r="63" spans="1:22" ht="18" x14ac:dyDescent="0.2">
      <c r="A63" s="148" t="s">
        <v>202</v>
      </c>
      <c r="B63" s="145">
        <f>B13*0.02*3/8</f>
        <v>2.4000000000000004</v>
      </c>
      <c r="H63" s="47"/>
      <c r="I63" s="47"/>
      <c r="R63" s="53"/>
      <c r="S63" s="134" t="s">
        <v>68</v>
      </c>
      <c r="T63" s="9"/>
      <c r="U63" s="9"/>
      <c r="V63" s="9"/>
    </row>
    <row r="64" spans="1:22" ht="18" x14ac:dyDescent="0.2">
      <c r="A64" s="148" t="s">
        <v>203</v>
      </c>
      <c r="B64" s="145">
        <f>B13*0.02*3/8</f>
        <v>2.4000000000000004</v>
      </c>
      <c r="H64" s="47"/>
      <c r="I64" s="47"/>
      <c r="R64" s="53"/>
      <c r="S64" s="134" t="s">
        <v>69</v>
      </c>
      <c r="T64" s="9"/>
      <c r="U64" s="9"/>
      <c r="V64" s="9"/>
    </row>
    <row r="65" spans="1:22" ht="18" x14ac:dyDescent="0.2">
      <c r="A65" s="148" t="s">
        <v>215</v>
      </c>
      <c r="B65" s="145">
        <f>B6100</f>
        <v>0</v>
      </c>
      <c r="H65" s="47"/>
      <c r="I65" s="47"/>
      <c r="R65" s="53"/>
      <c r="S65" s="134" t="s">
        <v>70</v>
      </c>
      <c r="T65" s="9"/>
      <c r="U65" s="9"/>
      <c r="V65" s="9"/>
    </row>
    <row r="66" spans="1:22" ht="18" x14ac:dyDescent="0.2">
      <c r="A66" s="148" t="s">
        <v>204</v>
      </c>
      <c r="B66" s="145">
        <f>B13*0.02*9/10</f>
        <v>5.76</v>
      </c>
      <c r="H66" s="47"/>
      <c r="I66" s="47"/>
      <c r="R66" s="53"/>
      <c r="S66" s="134" t="s">
        <v>71</v>
      </c>
      <c r="T66" s="9"/>
      <c r="U66" s="9"/>
      <c r="V66" s="9"/>
    </row>
    <row r="67" spans="1:22" ht="18" x14ac:dyDescent="0.2">
      <c r="A67" s="148" t="s">
        <v>241</v>
      </c>
      <c r="B67" s="182" t="str">
        <f>IF(C21="חרדי",(B13*0.5*3/30),("-"))</f>
        <v>-</v>
      </c>
      <c r="H67" s="47"/>
      <c r="I67" s="47"/>
      <c r="R67" s="53"/>
      <c r="S67" s="134" t="s">
        <v>72</v>
      </c>
      <c r="T67" s="9"/>
      <c r="U67" s="9"/>
      <c r="V67" s="9"/>
    </row>
    <row r="68" spans="1:22" ht="18" x14ac:dyDescent="0.2">
      <c r="A68" s="148"/>
      <c r="B68" s="183"/>
      <c r="H68" s="47"/>
      <c r="I68" s="47"/>
      <c r="R68" s="53"/>
      <c r="S68" s="134" t="s">
        <v>73</v>
      </c>
      <c r="T68" s="9"/>
      <c r="U68" s="9"/>
      <c r="V68" s="9"/>
    </row>
    <row r="69" spans="1:22" ht="18" x14ac:dyDescent="0.2">
      <c r="A69" s="148"/>
      <c r="B69" s="183"/>
      <c r="H69" s="47"/>
      <c r="I69" s="47"/>
      <c r="R69" s="53"/>
      <c r="S69" s="134" t="s">
        <v>74</v>
      </c>
      <c r="T69" s="9"/>
      <c r="U69" s="9"/>
      <c r="V69" s="9"/>
    </row>
    <row r="70" spans="1:22" ht="18" x14ac:dyDescent="0.2">
      <c r="A70" s="148"/>
      <c r="B70" s="184"/>
      <c r="H70" s="47"/>
      <c r="I70" s="47"/>
      <c r="R70" s="53"/>
      <c r="S70" s="134" t="s">
        <v>75</v>
      </c>
      <c r="T70" s="9"/>
      <c r="U70" s="9"/>
      <c r="V70" s="9"/>
    </row>
    <row r="71" spans="1:22" ht="18" x14ac:dyDescent="0.2">
      <c r="A71" s="148" t="s">
        <v>242</v>
      </c>
      <c r="B71" s="182" t="str">
        <f>IF(C21="חרדי",(B13*0.5*3/30),("-"))</f>
        <v>-</v>
      </c>
      <c r="H71" s="47"/>
      <c r="I71" s="47"/>
      <c r="R71" s="53"/>
      <c r="S71" s="134" t="s">
        <v>76</v>
      </c>
      <c r="T71" s="9"/>
      <c r="U71" s="9"/>
      <c r="V71" s="9"/>
    </row>
    <row r="72" spans="1:22" ht="18" x14ac:dyDescent="0.2">
      <c r="A72" s="148"/>
      <c r="B72" s="183"/>
      <c r="H72" s="47"/>
      <c r="I72" s="47"/>
      <c r="R72" s="53"/>
      <c r="S72" s="134" t="s">
        <v>77</v>
      </c>
      <c r="T72" s="9"/>
      <c r="U72" s="9"/>
      <c r="V72" s="9"/>
    </row>
    <row r="73" spans="1:22" ht="18" x14ac:dyDescent="0.2">
      <c r="A73" s="148"/>
      <c r="B73" s="183"/>
      <c r="H73" s="47"/>
      <c r="I73" s="47"/>
      <c r="R73" s="53"/>
      <c r="S73" s="134" t="s">
        <v>78</v>
      </c>
      <c r="T73" s="9"/>
      <c r="U73" s="9"/>
      <c r="V73" s="9"/>
    </row>
    <row r="74" spans="1:22" ht="18" x14ac:dyDescent="0.2">
      <c r="A74" s="148"/>
      <c r="B74" s="184"/>
      <c r="H74" s="47"/>
      <c r="I74" s="47"/>
      <c r="R74" s="53"/>
      <c r="S74" s="134" t="s">
        <v>79</v>
      </c>
      <c r="T74" s="9"/>
      <c r="U74" s="9"/>
      <c r="V74" s="9"/>
    </row>
    <row r="75" spans="1:22" ht="18" x14ac:dyDescent="0.2">
      <c r="A75" s="148" t="s">
        <v>216</v>
      </c>
      <c r="B75" s="182" t="str">
        <f>IF(C21="חרדי",B13*0.5*9/20,"-")</f>
        <v>-</v>
      </c>
      <c r="H75" s="47"/>
      <c r="I75" s="47"/>
      <c r="R75" s="53"/>
      <c r="S75" s="134" t="s">
        <v>80</v>
      </c>
      <c r="T75" s="30"/>
      <c r="U75" s="43"/>
      <c r="V75" s="43"/>
    </row>
    <row r="76" spans="1:22" ht="18" x14ac:dyDescent="0.2">
      <c r="A76" s="148"/>
      <c r="B76" s="183"/>
      <c r="H76" s="47"/>
      <c r="I76" s="47"/>
      <c r="R76" s="53"/>
      <c r="S76" s="134" t="s">
        <v>81</v>
      </c>
      <c r="T76" s="30"/>
      <c r="U76" s="43"/>
      <c r="V76" s="43"/>
    </row>
    <row r="77" spans="1:22" ht="18" x14ac:dyDescent="0.2">
      <c r="A77" s="148"/>
      <c r="B77" s="184"/>
      <c r="H77" s="47"/>
      <c r="I77" s="47"/>
      <c r="R77" s="53"/>
      <c r="S77" s="134" t="s">
        <v>82</v>
      </c>
      <c r="T77" s="35"/>
      <c r="U77" s="32"/>
      <c r="V77" s="35"/>
    </row>
    <row r="78" spans="1:22" ht="18" x14ac:dyDescent="0.2">
      <c r="A78" s="148" t="s">
        <v>205</v>
      </c>
      <c r="B78" s="182" t="str">
        <f>IF(C21="חרדי",B13*0.5*8/27,"-")</f>
        <v>-</v>
      </c>
      <c r="H78" s="47"/>
      <c r="I78" s="47"/>
      <c r="R78" s="53"/>
      <c r="S78" s="134" t="s">
        <v>83</v>
      </c>
      <c r="T78" s="32"/>
      <c r="U78" s="33"/>
      <c r="V78" s="28"/>
    </row>
    <row r="79" spans="1:22" ht="18" x14ac:dyDescent="0.2">
      <c r="A79" s="148"/>
      <c r="B79" s="183"/>
      <c r="H79" s="47"/>
      <c r="I79" s="47"/>
      <c r="R79" s="53"/>
      <c r="S79" s="134" t="s">
        <v>84</v>
      </c>
      <c r="T79" s="32"/>
      <c r="U79" s="33"/>
      <c r="V79" s="28"/>
    </row>
    <row r="80" spans="1:22" ht="18" x14ac:dyDescent="0.2">
      <c r="A80" s="148"/>
      <c r="B80" s="184"/>
      <c r="H80" s="47"/>
      <c r="I80" s="47"/>
      <c r="R80" s="53"/>
      <c r="S80" s="134" t="s">
        <v>85</v>
      </c>
      <c r="T80" s="32"/>
      <c r="U80" s="33"/>
      <c r="V80" s="28"/>
    </row>
    <row r="81" spans="1:22" ht="18" x14ac:dyDescent="0.2">
      <c r="A81" s="148" t="s">
        <v>206</v>
      </c>
      <c r="B81" s="182" t="str">
        <f>IF(C21="חרדי",B13*0.5*4/20,"-")</f>
        <v>-</v>
      </c>
      <c r="H81" s="47"/>
      <c r="I81" s="47"/>
      <c r="R81" s="53"/>
      <c r="S81" s="134" t="s">
        <v>86</v>
      </c>
      <c r="T81" s="33"/>
      <c r="U81" s="33"/>
      <c r="V81" s="28"/>
    </row>
    <row r="82" spans="1:22" ht="18" x14ac:dyDescent="0.2">
      <c r="A82" s="148"/>
      <c r="B82" s="183"/>
      <c r="H82" s="47"/>
      <c r="I82" s="47"/>
      <c r="R82" s="53"/>
      <c r="S82" s="134" t="s">
        <v>87</v>
      </c>
      <c r="T82" s="33"/>
      <c r="U82" s="33"/>
      <c r="V82" s="28"/>
    </row>
    <row r="83" spans="1:22" ht="18" x14ac:dyDescent="0.2">
      <c r="A83" s="148"/>
      <c r="B83" s="184"/>
      <c r="H83" s="47"/>
      <c r="I83" s="47"/>
      <c r="R83" s="53"/>
      <c r="S83" s="134" t="s">
        <v>88</v>
      </c>
      <c r="T83" s="32"/>
      <c r="U83" s="33"/>
      <c r="V83" s="28"/>
    </row>
    <row r="84" spans="1:22" ht="18" x14ac:dyDescent="0.2">
      <c r="A84" s="148" t="s">
        <v>207</v>
      </c>
      <c r="B84" s="182" t="str">
        <f>IF(C21="חרדי",B13*0.5*4/27,"-")</f>
        <v>-</v>
      </c>
      <c r="H84" s="47"/>
      <c r="I84" s="47"/>
      <c r="R84" s="53"/>
      <c r="S84" s="134" t="s">
        <v>89</v>
      </c>
      <c r="T84" s="34"/>
      <c r="U84" s="34"/>
      <c r="V84" s="34"/>
    </row>
    <row r="85" spans="1:22" ht="18" x14ac:dyDescent="0.2">
      <c r="A85" s="148"/>
      <c r="B85" s="183"/>
      <c r="H85" s="47"/>
      <c r="I85" s="47"/>
      <c r="R85" s="53"/>
      <c r="S85" s="134" t="s">
        <v>90</v>
      </c>
      <c r="T85" s="3"/>
      <c r="U85" s="32"/>
      <c r="V85" s="32"/>
    </row>
    <row r="86" spans="1:22" ht="18" x14ac:dyDescent="0.2">
      <c r="A86" s="148"/>
      <c r="B86" s="184"/>
      <c r="H86" s="47"/>
      <c r="I86" s="47"/>
      <c r="R86" s="53"/>
      <c r="S86" s="134" t="s">
        <v>93</v>
      </c>
      <c r="T86" s="39"/>
      <c r="U86" s="32"/>
      <c r="V86" s="32"/>
    </row>
    <row r="87" spans="1:22" ht="18" x14ac:dyDescent="0.2">
      <c r="A87" s="148"/>
      <c r="B87" s="145"/>
      <c r="H87" s="47"/>
      <c r="I87" s="47"/>
      <c r="R87" s="53"/>
      <c r="S87" s="134" t="s">
        <v>94</v>
      </c>
      <c r="T87" s="8"/>
      <c r="U87" s="36"/>
      <c r="V87" s="13"/>
    </row>
    <row r="88" spans="1:22" ht="18" x14ac:dyDescent="0.2">
      <c r="A88" s="148" t="s">
        <v>7</v>
      </c>
      <c r="B88" s="145"/>
      <c r="H88" s="47"/>
      <c r="I88" s="47"/>
      <c r="R88" s="53"/>
      <c r="S88" s="134" t="s">
        <v>302</v>
      </c>
      <c r="T88" s="37"/>
      <c r="U88" s="36"/>
      <c r="V88" s="13"/>
    </row>
    <row r="89" spans="1:22" ht="18" x14ac:dyDescent="0.2">
      <c r="A89" s="148" t="s">
        <v>208</v>
      </c>
      <c r="B89" s="180">
        <f>B13*2/100</f>
        <v>6.4</v>
      </c>
      <c r="H89" s="47"/>
      <c r="I89" s="47"/>
      <c r="R89" s="53"/>
      <c r="S89" s="134" t="s">
        <v>95</v>
      </c>
      <c r="T89" s="37"/>
      <c r="U89" s="36"/>
      <c r="V89" s="11"/>
    </row>
    <row r="90" spans="1:22" ht="18" x14ac:dyDescent="0.2">
      <c r="A90" s="148"/>
      <c r="B90" s="186"/>
      <c r="H90" s="47"/>
      <c r="I90" s="47"/>
      <c r="R90" s="53"/>
      <c r="S90" s="134" t="s">
        <v>96</v>
      </c>
      <c r="T90" s="37"/>
      <c r="U90" s="36"/>
      <c r="V90" s="11"/>
    </row>
    <row r="91" spans="1:22" ht="18" x14ac:dyDescent="0.2">
      <c r="A91" s="148"/>
      <c r="B91" s="181"/>
      <c r="H91" s="47"/>
      <c r="I91" s="47"/>
      <c r="R91" s="53"/>
      <c r="S91" s="134" t="s">
        <v>97</v>
      </c>
      <c r="T91" s="37"/>
      <c r="U91" s="11"/>
      <c r="V91" s="11"/>
    </row>
    <row r="92" spans="1:22" ht="18" x14ac:dyDescent="0.2">
      <c r="A92" s="148" t="s">
        <v>209</v>
      </c>
      <c r="B92" s="180">
        <f>B12*0.1</f>
        <v>1600</v>
      </c>
      <c r="H92" s="47"/>
      <c r="I92" s="47"/>
      <c r="R92" s="53"/>
      <c r="S92" s="134" t="s">
        <v>98</v>
      </c>
      <c r="T92" s="37"/>
      <c r="U92" s="11"/>
      <c r="V92" s="11"/>
    </row>
    <row r="93" spans="1:22" ht="18" x14ac:dyDescent="0.2">
      <c r="A93" s="148"/>
      <c r="B93" s="181"/>
      <c r="H93" s="47"/>
      <c r="I93" s="47"/>
      <c r="R93" s="53"/>
      <c r="S93" s="134" t="s">
        <v>99</v>
      </c>
      <c r="T93" s="37"/>
      <c r="U93" s="11"/>
      <c r="V93" s="11"/>
    </row>
    <row r="94" spans="1:22" ht="18" x14ac:dyDescent="0.2">
      <c r="A94" s="148" t="s">
        <v>8</v>
      </c>
      <c r="B94" s="145"/>
      <c r="H94" s="47"/>
      <c r="I94" s="47"/>
      <c r="R94" s="53"/>
      <c r="S94" s="134" t="s">
        <v>100</v>
      </c>
      <c r="T94" s="37"/>
      <c r="U94" s="12"/>
      <c r="V94" s="11"/>
    </row>
    <row r="95" spans="1:22" ht="18" x14ac:dyDescent="0.2">
      <c r="A95" s="148" t="s">
        <v>321</v>
      </c>
      <c r="B95" s="145">
        <f>B12*0.075*0.018</f>
        <v>21.599999999999998</v>
      </c>
      <c r="H95" s="47"/>
      <c r="I95" s="47"/>
      <c r="R95" s="53"/>
      <c r="S95" s="134" t="s">
        <v>101</v>
      </c>
      <c r="T95" s="37"/>
      <c r="U95" s="36"/>
      <c r="V95" s="11"/>
    </row>
    <row r="96" spans="1:22" ht="18" x14ac:dyDescent="0.2">
      <c r="A96" s="148" t="s">
        <v>322</v>
      </c>
      <c r="B96" s="145">
        <f>B12*0.075*0.002</f>
        <v>2.4</v>
      </c>
      <c r="H96" s="47"/>
      <c r="I96" s="47"/>
      <c r="R96" s="53"/>
      <c r="S96" s="134" t="s">
        <v>102</v>
      </c>
      <c r="T96" s="37"/>
      <c r="U96" s="11"/>
      <c r="V96" s="11"/>
    </row>
    <row r="97" spans="1:22" ht="15.75" customHeight="1" x14ac:dyDescent="0.2">
      <c r="A97" s="148" t="s">
        <v>329</v>
      </c>
      <c r="B97" s="145">
        <f>B12*0.011</f>
        <v>176</v>
      </c>
      <c r="H97" s="47"/>
      <c r="I97" s="47"/>
      <c r="R97" s="53"/>
      <c r="S97" s="134" t="s">
        <v>103</v>
      </c>
      <c r="T97" s="37"/>
      <c r="U97" s="12"/>
      <c r="V97" s="12"/>
    </row>
    <row r="98" spans="1:22" ht="18" x14ac:dyDescent="0.2">
      <c r="A98" s="148" t="s">
        <v>221</v>
      </c>
      <c r="B98" s="145">
        <f>IF(B21="מרקם קיים",("-"),(IF(B6&lt;5000,("-"),(B12*0.05)/1000)))</f>
        <v>0.8</v>
      </c>
      <c r="H98" s="47"/>
      <c r="I98" s="47"/>
      <c r="R98" s="53"/>
      <c r="S98" s="134" t="s">
        <v>112</v>
      </c>
      <c r="T98" s="41"/>
      <c r="U98" s="31"/>
      <c r="V98" s="11"/>
    </row>
    <row r="99" spans="1:22" ht="18" x14ac:dyDescent="0.2">
      <c r="A99" s="148"/>
      <c r="B99" s="145"/>
      <c r="H99" s="47"/>
      <c r="I99" s="47"/>
      <c r="R99" s="53"/>
      <c r="S99" s="134" t="s">
        <v>113</v>
      </c>
      <c r="T99" s="41"/>
      <c r="U99" s="31"/>
      <c r="V99" s="11"/>
    </row>
    <row r="100" spans="1:22" ht="18" x14ac:dyDescent="0.2">
      <c r="A100" s="148" t="s">
        <v>10</v>
      </c>
      <c r="B100" s="145"/>
      <c r="H100" s="47"/>
      <c r="I100" s="47"/>
      <c r="R100" s="53"/>
      <c r="S100" s="134" t="s">
        <v>114</v>
      </c>
      <c r="T100" s="9"/>
      <c r="U100" s="9"/>
      <c r="V100" s="9"/>
    </row>
    <row r="101" spans="1:22" ht="18" x14ac:dyDescent="0.2">
      <c r="A101" s="148"/>
      <c r="B101" s="145"/>
      <c r="H101" s="47"/>
      <c r="I101" s="47"/>
      <c r="R101" s="53"/>
      <c r="S101" s="134" t="s">
        <v>306</v>
      </c>
      <c r="T101" s="9"/>
      <c r="U101" s="9"/>
      <c r="V101" s="9"/>
    </row>
    <row r="102" spans="1:22" ht="18" x14ac:dyDescent="0.2">
      <c r="A102" s="148" t="s">
        <v>326</v>
      </c>
      <c r="B102" s="145" t="str">
        <f>IF(AND(G22="יישוב קטן - עד חמישים אלף",B12*0.5&lt;3000),"אגף בבית ספר",IF(AND(G22="יישוב קטן - עד חמישים אלף",B12*0.5&lt;5000),"מרכז קטן",IF(AND(G22="יישוב קטן - עד חמישים אלף",B12*0.5&lt;7500),"מרכז בינוני",IF(AND(G22="יישוב קטן - עד חמישים אלף",B12*0.5&gt;7500),"מרכז גדול",IF(AND(G22="יישוב גדול - מעל חמישים אלף",B12*0.2&lt;3000),"אגף בבית ספר",IF(AND(G22="יישוב גדול - מעל חמישים אלף",B12*0.2&lt;5000),"מרכז קטן",IF(AND(G22="יישוב גדול - מעל חמישים אלף",B12*0.2&lt;7500),"מרכז בינוני","לבדיקה פרטנית")))))))</f>
        <v>מרכז קטן</v>
      </c>
      <c r="H102" s="47"/>
      <c r="I102" s="47"/>
      <c r="R102" s="53"/>
      <c r="S102" s="134" t="s">
        <v>115</v>
      </c>
      <c r="T102" s="9"/>
      <c r="U102" s="9"/>
      <c r="V102" s="9"/>
    </row>
    <row r="103" spans="1:22" ht="18" x14ac:dyDescent="0.2">
      <c r="A103" s="148" t="s">
        <v>218</v>
      </c>
      <c r="B103" s="182">
        <f>B13*8*0.35</f>
        <v>896</v>
      </c>
      <c r="H103" s="47"/>
      <c r="I103" s="47"/>
      <c r="R103" s="53"/>
      <c r="S103" s="134" t="s">
        <v>116</v>
      </c>
      <c r="T103" s="9"/>
      <c r="U103" s="9"/>
      <c r="V103" s="9"/>
    </row>
    <row r="104" spans="1:22" ht="18" x14ac:dyDescent="0.2">
      <c r="A104" s="148"/>
      <c r="B104" s="184"/>
      <c r="H104" s="47"/>
      <c r="I104" s="47"/>
      <c r="R104" s="53"/>
      <c r="S104" s="134" t="s">
        <v>106</v>
      </c>
      <c r="T104" s="9"/>
      <c r="U104" s="9"/>
      <c r="V104" s="9"/>
    </row>
    <row r="105" spans="1:22" ht="18" x14ac:dyDescent="0.2">
      <c r="A105" s="148" t="s">
        <v>330</v>
      </c>
      <c r="B105" s="146" t="str">
        <f>IF((B12*0.075*0.15)&lt;150,"פחות מ150 משתמשים קבועים- אין סף כניסה",(IF((B12*0.075*0.15)&lt;200,"250-300 מטרים רבועים שטח מבונה",(IF((B12*0.75*0.15&gt;200),B12*0.075*0.15)))))</f>
        <v>250-300 מטרים רבועים שטח מבונה</v>
      </c>
      <c r="H105" s="47"/>
      <c r="I105" s="47"/>
      <c r="R105" s="53"/>
      <c r="S105" s="134" t="s">
        <v>107</v>
      </c>
      <c r="T105" s="9"/>
      <c r="U105" s="9"/>
      <c r="V105" s="9"/>
    </row>
    <row r="106" spans="1:22" ht="18" x14ac:dyDescent="0.2">
      <c r="A106" s="148"/>
      <c r="B106" s="146"/>
      <c r="H106" s="47"/>
      <c r="I106" s="47"/>
      <c r="R106" s="53"/>
      <c r="S106" s="134" t="s">
        <v>108</v>
      </c>
      <c r="T106" s="9"/>
      <c r="U106" s="9"/>
      <c r="V106" s="9"/>
    </row>
    <row r="107" spans="1:22" ht="18" x14ac:dyDescent="0.2">
      <c r="A107" s="148" t="s">
        <v>9</v>
      </c>
      <c r="B107" s="145"/>
      <c r="H107" s="47"/>
      <c r="I107" s="47"/>
      <c r="R107" s="53"/>
      <c r="S107" s="134" t="s">
        <v>184</v>
      </c>
      <c r="T107" s="9"/>
      <c r="U107" s="9"/>
      <c r="V107" s="9"/>
    </row>
    <row r="108" spans="1:22" ht="18" x14ac:dyDescent="0.2">
      <c r="A108" s="148" t="s">
        <v>211</v>
      </c>
      <c r="B108" s="182">
        <f>IF(OR(C21="ערבי",C21="דרוזי",C21="בדואי"),"-",(((B12*F3)/100)*0.49)*1.1)</f>
        <v>1724.8000000000002</v>
      </c>
      <c r="H108" s="47"/>
      <c r="I108" s="47"/>
      <c r="R108" s="53"/>
      <c r="S108" s="134" t="s">
        <v>303</v>
      </c>
      <c r="T108" s="9"/>
      <c r="U108" s="9"/>
      <c r="V108" s="9"/>
    </row>
    <row r="109" spans="1:22" ht="18" x14ac:dyDescent="0.2">
      <c r="A109" s="148"/>
      <c r="B109" s="183"/>
      <c r="H109" s="47"/>
      <c r="I109" s="47"/>
      <c r="R109" s="53"/>
      <c r="S109" s="134" t="s">
        <v>304</v>
      </c>
      <c r="T109" s="9"/>
      <c r="U109" s="9"/>
      <c r="V109" s="9"/>
    </row>
    <row r="110" spans="1:22" ht="18" x14ac:dyDescent="0.2">
      <c r="A110" s="148"/>
      <c r="B110" s="183"/>
      <c r="H110" s="47"/>
      <c r="I110" s="47"/>
      <c r="R110" s="53"/>
      <c r="S110" s="134" t="s">
        <v>109</v>
      </c>
      <c r="T110" s="9"/>
      <c r="U110" s="9"/>
      <c r="V110" s="9"/>
    </row>
    <row r="111" spans="1:22" ht="27" x14ac:dyDescent="0.2">
      <c r="A111" s="148"/>
      <c r="B111" s="183"/>
      <c r="H111" s="47"/>
      <c r="I111" s="47"/>
      <c r="R111" s="53"/>
      <c r="S111" s="134" t="s">
        <v>305</v>
      </c>
      <c r="T111" s="9"/>
      <c r="U111" s="9"/>
      <c r="V111" s="9"/>
    </row>
    <row r="112" spans="1:22" ht="18" x14ac:dyDescent="0.2">
      <c r="A112" s="148"/>
      <c r="B112" s="183"/>
      <c r="H112" s="47"/>
      <c r="I112" s="47"/>
      <c r="R112" s="53"/>
      <c r="S112" s="134" t="s">
        <v>110</v>
      </c>
      <c r="T112" s="9"/>
      <c r="U112" s="9"/>
      <c r="V112" s="9"/>
    </row>
    <row r="113" spans="1:22" ht="18" x14ac:dyDescent="0.2">
      <c r="A113" s="148"/>
      <c r="B113" s="183"/>
      <c r="H113" s="47"/>
      <c r="I113" s="47"/>
      <c r="R113" s="53"/>
      <c r="S113" s="134" t="s">
        <v>111</v>
      </c>
      <c r="T113" s="9"/>
      <c r="U113" s="9"/>
      <c r="V113" s="9"/>
    </row>
    <row r="114" spans="1:22" ht="18" x14ac:dyDescent="0.2">
      <c r="A114" s="148"/>
      <c r="B114" s="184"/>
      <c r="H114" s="47"/>
      <c r="I114" s="47"/>
      <c r="R114" s="53"/>
      <c r="S114" s="134" t="s">
        <v>117</v>
      </c>
      <c r="T114" s="9"/>
      <c r="U114" s="9"/>
      <c r="V114" s="9"/>
    </row>
    <row r="115" spans="1:22" ht="18" x14ac:dyDescent="0.2">
      <c r="A115" s="148" t="s">
        <v>210</v>
      </c>
      <c r="B115" s="182">
        <f>(IF(OR(C21="ערבי",C21="דרוזי",C21="בדואי"),"-",(((B12*F3)/100)/22.5)*0.007))</f>
        <v>0.99555555555555564</v>
      </c>
      <c r="H115" s="47"/>
      <c r="I115" s="47"/>
      <c r="R115" s="53"/>
      <c r="S115" s="134" t="s">
        <v>118</v>
      </c>
      <c r="T115" s="9"/>
      <c r="U115" s="9"/>
      <c r="V115" s="9"/>
    </row>
    <row r="116" spans="1:22" ht="18" x14ac:dyDescent="0.2">
      <c r="A116" s="148"/>
      <c r="B116" s="183"/>
      <c r="H116" s="47"/>
      <c r="I116" s="47"/>
      <c r="R116" s="53"/>
      <c r="S116" s="134" t="s">
        <v>119</v>
      </c>
      <c r="T116" s="9"/>
      <c r="U116" s="9"/>
      <c r="V116" s="9"/>
    </row>
    <row r="117" spans="1:22" ht="18" x14ac:dyDescent="0.2">
      <c r="A117" s="148"/>
      <c r="B117" s="184"/>
      <c r="H117" s="47"/>
      <c r="I117" s="47"/>
      <c r="R117" s="53"/>
      <c r="S117" s="134" t="s">
        <v>307</v>
      </c>
      <c r="T117" s="9"/>
      <c r="U117" s="9"/>
      <c r="V117" s="9"/>
    </row>
    <row r="118" spans="1:22" ht="18" x14ac:dyDescent="0.2">
      <c r="A118" s="148" t="s">
        <v>12</v>
      </c>
      <c r="B118" s="145"/>
      <c r="H118" s="47"/>
      <c r="I118" s="47"/>
      <c r="R118" s="53"/>
      <c r="S118" s="134" t="s">
        <v>120</v>
      </c>
      <c r="T118" s="9"/>
      <c r="U118" s="9"/>
      <c r="V118" s="9"/>
    </row>
    <row r="119" spans="1:22" ht="18" x14ac:dyDescent="0.2">
      <c r="A119" s="148" t="s">
        <v>246</v>
      </c>
      <c r="B119" s="145" t="str">
        <f>IF($B$12&gt;20000,12,("-"))</f>
        <v>-</v>
      </c>
      <c r="H119" s="47"/>
      <c r="I119" s="47"/>
      <c r="R119" s="53"/>
      <c r="S119" s="134" t="s">
        <v>121</v>
      </c>
      <c r="T119" s="9"/>
      <c r="U119" s="9"/>
      <c r="V119" s="9"/>
    </row>
    <row r="120" spans="1:22" ht="18" x14ac:dyDescent="0.2">
      <c r="A120" s="148" t="s">
        <v>244</v>
      </c>
      <c r="B120" s="145" t="str">
        <f>IF($B$12&gt;150000,20,(IF($B$12&lt;50000,("-"),12)))</f>
        <v>-</v>
      </c>
      <c r="H120" s="47"/>
      <c r="I120" s="47"/>
      <c r="R120" s="53"/>
      <c r="S120" s="134" t="s">
        <v>122</v>
      </c>
      <c r="T120" s="9"/>
      <c r="U120" s="9"/>
      <c r="V120" s="9"/>
    </row>
    <row r="121" spans="1:22" ht="18" x14ac:dyDescent="0.2">
      <c r="A121" s="148" t="s">
        <v>245</v>
      </c>
      <c r="B121" s="145" t="str">
        <f>IF($B$12&gt;250000,20,("-"))</f>
        <v>-</v>
      </c>
      <c r="H121" s="47"/>
      <c r="I121" s="47"/>
      <c r="R121" s="53"/>
      <c r="S121" s="134" t="s">
        <v>308</v>
      </c>
      <c r="T121" s="9"/>
      <c r="U121" s="9"/>
      <c r="V121" s="9"/>
    </row>
    <row r="122" spans="1:22" ht="18" x14ac:dyDescent="0.2">
      <c r="A122" s="148" t="s">
        <v>243</v>
      </c>
      <c r="B122" s="145">
        <f>$B$12/25000</f>
        <v>0.64</v>
      </c>
      <c r="H122" s="47"/>
      <c r="I122" s="47"/>
      <c r="R122" s="53"/>
      <c r="S122" s="134" t="s">
        <v>124</v>
      </c>
      <c r="T122" s="9"/>
      <c r="U122" s="9"/>
      <c r="V122" s="9"/>
    </row>
    <row r="123" spans="1:22" ht="18" x14ac:dyDescent="0.2">
      <c r="A123" s="148" t="s">
        <v>220</v>
      </c>
      <c r="B123" s="145">
        <f>$B$12/40000</f>
        <v>0.4</v>
      </c>
      <c r="H123" s="47"/>
      <c r="I123" s="47"/>
      <c r="R123" s="53"/>
      <c r="S123" s="134" t="s">
        <v>125</v>
      </c>
      <c r="T123" s="9"/>
      <c r="U123" s="9"/>
      <c r="V123" s="9"/>
    </row>
    <row r="124" spans="1:22" ht="18" x14ac:dyDescent="0.2">
      <c r="A124" s="148"/>
      <c r="B124" s="145"/>
      <c r="H124" s="47"/>
      <c r="I124" s="47"/>
      <c r="R124" s="53"/>
      <c r="S124" s="134" t="s">
        <v>126</v>
      </c>
      <c r="T124" s="1"/>
      <c r="U124" s="9"/>
      <c r="V124" s="9"/>
    </row>
    <row r="125" spans="1:22" ht="18" x14ac:dyDescent="0.2">
      <c r="A125" s="148" t="s">
        <v>227</v>
      </c>
      <c r="B125" s="145"/>
      <c r="H125" s="47"/>
      <c r="I125" s="47"/>
      <c r="R125" s="53"/>
      <c r="S125" s="134" t="s">
        <v>127</v>
      </c>
      <c r="T125" s="9"/>
      <c r="U125" s="9"/>
      <c r="V125" s="9"/>
    </row>
    <row r="126" spans="1:22" ht="18" x14ac:dyDescent="0.2">
      <c r="A126" s="148" t="s">
        <v>247</v>
      </c>
      <c r="B126" s="145" t="str">
        <f>IF($B$12&lt;5000,"אין סף כניסה",(IF($B$12&lt;7000,"שיטור קהילתי",(IF($B$12&lt;15000,"נקודת משטרה",(IF($B$12&lt;40000,"תחנה קטנה",(IF($B$12&lt;100000,"תחנה בינונית","תחנה גדולה")))))))))</f>
        <v>תחנה קטנה</v>
      </c>
      <c r="H126" s="47"/>
      <c r="I126" s="47"/>
      <c r="R126" s="53"/>
      <c r="S126" s="134" t="s">
        <v>128</v>
      </c>
      <c r="T126" s="9"/>
      <c r="U126" s="9"/>
      <c r="V126" s="9"/>
    </row>
    <row r="127" spans="1:22" ht="18" x14ac:dyDescent="0.2">
      <c r="A127" s="148" t="s">
        <v>248</v>
      </c>
      <c r="B127" s="145" t="str">
        <f>IF($B$12&lt;7000, "אין סף כניסה",(IF($B$12&lt;15000,"תחנה קטנה",(IF($B$12&lt;50000, "תחנה בינונית","תחנה גדולה")))))</f>
        <v>תחנה בינונית</v>
      </c>
      <c r="H127" s="47"/>
      <c r="I127" s="47"/>
      <c r="R127" s="53"/>
      <c r="S127" s="134" t="s">
        <v>309</v>
      </c>
      <c r="T127" s="9"/>
      <c r="U127" s="9"/>
      <c r="V127" s="9"/>
    </row>
    <row r="128" spans="1:22" ht="18" x14ac:dyDescent="0.2">
      <c r="A128" s="148" t="s">
        <v>249</v>
      </c>
      <c r="B128" s="145" t="str">
        <f>IF($B$12&lt;15000, "אין סף כניסה",(IF($B$12&lt;30000,"תחנה קטנה",IF($B$12&lt;60000,"תחנה בינונית","תחנה גדולה"))))</f>
        <v>תחנה קטנה</v>
      </c>
      <c r="H128" s="47"/>
      <c r="I128" s="47"/>
      <c r="R128" s="53"/>
      <c r="S128" s="134" t="s">
        <v>129</v>
      </c>
      <c r="T128" s="9"/>
      <c r="U128" s="9"/>
      <c r="V128" s="9"/>
    </row>
    <row r="129" spans="1:22" ht="18" x14ac:dyDescent="0.2">
      <c r="A129" s="148"/>
      <c r="B129" s="145"/>
      <c r="H129" s="47"/>
      <c r="I129" s="47"/>
      <c r="R129" s="53"/>
      <c r="S129" s="134" t="s">
        <v>130</v>
      </c>
      <c r="T129" s="9"/>
      <c r="U129" s="9"/>
      <c r="V129" s="9"/>
    </row>
    <row r="130" spans="1:22" ht="18" x14ac:dyDescent="0.2">
      <c r="A130" s="148" t="s">
        <v>11</v>
      </c>
      <c r="B130" s="145"/>
      <c r="H130" s="47"/>
      <c r="I130" s="47"/>
      <c r="R130" s="53"/>
      <c r="S130" s="134" t="s">
        <v>131</v>
      </c>
      <c r="T130" s="9"/>
      <c r="U130" s="9"/>
      <c r="V130" s="9"/>
    </row>
    <row r="131" spans="1:22" ht="18" x14ac:dyDescent="0.2">
      <c r="A131" s="148" t="s">
        <v>219</v>
      </c>
      <c r="B131" s="147">
        <f>IF($B$21="מרקם קיים",("-"),(IF($B$6&lt;500,("-"),(IF($B$6&lt;5000,($B$12*0.3/1000),($B$12*0.7)/1000)))))</f>
        <v>11.2</v>
      </c>
      <c r="H131" s="47"/>
      <c r="I131" s="47"/>
      <c r="R131" s="53"/>
      <c r="S131" s="134" t="s">
        <v>310</v>
      </c>
      <c r="T131" s="9"/>
      <c r="U131" s="9"/>
      <c r="V131" s="9"/>
    </row>
    <row r="132" spans="1:22" ht="18" x14ac:dyDescent="0.2">
      <c r="A132" s="148" t="s">
        <v>2</v>
      </c>
      <c r="B132" s="145"/>
      <c r="H132" s="47"/>
      <c r="I132" s="47"/>
      <c r="R132" s="53"/>
      <c r="S132" s="134" t="s">
        <v>133</v>
      </c>
      <c r="T132" s="9"/>
      <c r="U132" s="9"/>
      <c r="V132" s="9"/>
    </row>
    <row r="133" spans="1:22" ht="18" x14ac:dyDescent="0.2">
      <c r="A133" s="148"/>
      <c r="B133" s="145"/>
      <c r="H133" s="47"/>
      <c r="I133" s="47"/>
      <c r="R133" s="53"/>
      <c r="S133" s="134" t="s">
        <v>134</v>
      </c>
      <c r="T133" s="9"/>
      <c r="U133" s="9"/>
      <c r="V133" s="9"/>
    </row>
    <row r="134" spans="1:22" ht="18" x14ac:dyDescent="0.2">
      <c r="A134" s="148" t="s">
        <v>13</v>
      </c>
      <c r="B134" s="145"/>
      <c r="H134" s="47"/>
      <c r="I134" s="47"/>
      <c r="R134" s="53"/>
      <c r="S134" s="134" t="s">
        <v>135</v>
      </c>
      <c r="T134" s="9"/>
      <c r="U134" s="9"/>
      <c r="V134" s="9"/>
    </row>
    <row r="135" spans="1:22" ht="18" x14ac:dyDescent="0.2">
      <c r="A135" s="148" t="s">
        <v>315</v>
      </c>
      <c r="B135" s="145">
        <f>IF($B$21="מתחם חדש", $B$12*4/1000,$B$12*2.4/1000)</f>
        <v>38.4</v>
      </c>
      <c r="H135" s="47"/>
      <c r="I135" s="47"/>
      <c r="R135" s="53"/>
      <c r="S135" s="134" t="s">
        <v>136</v>
      </c>
      <c r="T135" s="9"/>
      <c r="U135" s="9"/>
      <c r="V135" s="9"/>
    </row>
    <row r="136" spans="1:22" ht="18" x14ac:dyDescent="0.2">
      <c r="A136" s="148" t="s">
        <v>314</v>
      </c>
      <c r="B136" s="145">
        <f>IF($B$21="מתחם חדש", $B$12*1/1000,$B$12*0.6/1000)</f>
        <v>9.6</v>
      </c>
      <c r="H136" s="47"/>
      <c r="I136" s="47"/>
      <c r="R136" s="53"/>
      <c r="S136" s="134" t="s">
        <v>137</v>
      </c>
      <c r="T136" s="9"/>
      <c r="U136" s="9"/>
      <c r="V136" s="9"/>
    </row>
    <row r="137" spans="1:22" ht="18" x14ac:dyDescent="0.2">
      <c r="A137" s="148" t="s">
        <v>316</v>
      </c>
      <c r="B137" s="145">
        <f>IF($B$21="מתחם חדש", $B$12*2*0.8/1000,0)</f>
        <v>0</v>
      </c>
      <c r="H137" s="47"/>
      <c r="I137" s="47"/>
      <c r="R137" s="53"/>
      <c r="S137" s="134" t="s">
        <v>138</v>
      </c>
      <c r="T137" s="9"/>
      <c r="U137" s="9"/>
      <c r="V137" s="9"/>
    </row>
    <row r="138" spans="1:22" ht="18" x14ac:dyDescent="0.2">
      <c r="A138" s="148" t="s">
        <v>317</v>
      </c>
      <c r="B138" s="145">
        <f>IF($B$21="מתחם חדש", $B$12*2*0.2/1000,0)</f>
        <v>0</v>
      </c>
      <c r="H138" s="47"/>
      <c r="I138" s="47"/>
      <c r="R138" s="53"/>
      <c r="S138" s="134" t="s">
        <v>311</v>
      </c>
      <c r="T138" s="9"/>
      <c r="U138" s="9"/>
      <c r="V138" s="9"/>
    </row>
    <row r="139" spans="1:22" ht="18" x14ac:dyDescent="0.2">
      <c r="A139" s="148" t="s">
        <v>318</v>
      </c>
      <c r="B139" s="145" t="str">
        <f>IF($B$21="מרקם בנוי", ("0"), (IF(B6&lt;10000,("0"),$B$12*3/1000)))</f>
        <v>0</v>
      </c>
      <c r="H139" s="47"/>
      <c r="I139" s="47"/>
      <c r="R139" s="53"/>
      <c r="S139" s="134" t="s">
        <v>139</v>
      </c>
      <c r="T139" s="9"/>
      <c r="U139" s="9"/>
      <c r="V139" s="9"/>
    </row>
    <row r="140" spans="1:22" ht="18" x14ac:dyDescent="0.2">
      <c r="A140" s="148" t="s">
        <v>319</v>
      </c>
      <c r="B140" s="145">
        <f>$B$135+$B$137+$B$139</f>
        <v>38.4</v>
      </c>
      <c r="H140" s="47"/>
      <c r="I140" s="47"/>
      <c r="R140" s="53"/>
      <c r="S140" s="134" t="s">
        <v>140</v>
      </c>
      <c r="T140" s="9"/>
      <c r="U140" s="9"/>
      <c r="V140" s="9"/>
    </row>
    <row r="141" spans="1:22" ht="18" x14ac:dyDescent="0.2">
      <c r="A141" s="148" t="s">
        <v>320</v>
      </c>
      <c r="B141" s="145">
        <f>$B$136+$B$138</f>
        <v>9.6</v>
      </c>
      <c r="H141" s="47"/>
      <c r="I141" s="47"/>
      <c r="R141" s="53"/>
      <c r="S141" s="134" t="s">
        <v>141</v>
      </c>
      <c r="T141" s="9"/>
      <c r="U141" s="9"/>
      <c r="V141" s="9"/>
    </row>
    <row r="142" spans="1:22" ht="18" x14ac:dyDescent="0.2">
      <c r="A142" s="148"/>
      <c r="B142" s="145"/>
      <c r="H142" s="47"/>
      <c r="I142" s="47"/>
      <c r="R142" s="53"/>
      <c r="S142" s="134" t="s">
        <v>142</v>
      </c>
      <c r="T142" s="9"/>
      <c r="U142" s="9"/>
      <c r="V142" s="9"/>
    </row>
    <row r="143" spans="1:22" ht="18.75" customHeight="1" x14ac:dyDescent="0.2">
      <c r="A143" s="148" t="s">
        <v>5</v>
      </c>
      <c r="B143" s="177" t="s">
        <v>263</v>
      </c>
      <c r="H143" s="47"/>
      <c r="I143" s="47"/>
      <c r="R143" s="53"/>
      <c r="S143" s="134" t="s">
        <v>143</v>
      </c>
      <c r="T143" s="9"/>
      <c r="U143" s="9"/>
      <c r="V143" s="9"/>
    </row>
    <row r="144" spans="1:22" ht="18" x14ac:dyDescent="0.2">
      <c r="A144" s="148" t="s">
        <v>222</v>
      </c>
      <c r="B144" s="178"/>
      <c r="H144" s="47"/>
      <c r="I144" s="47"/>
      <c r="R144" s="53"/>
      <c r="S144" s="134" t="s">
        <v>144</v>
      </c>
      <c r="T144" s="9"/>
      <c r="U144" s="9"/>
      <c r="V144" s="9"/>
    </row>
    <row r="145" spans="1:22" ht="18" x14ac:dyDescent="0.2">
      <c r="A145" s="148" t="s">
        <v>3</v>
      </c>
      <c r="B145" s="179"/>
      <c r="H145" s="47"/>
      <c r="I145" s="47"/>
      <c r="R145" s="53"/>
      <c r="S145" s="134" t="s">
        <v>145</v>
      </c>
      <c r="T145" s="9"/>
      <c r="U145" s="9"/>
      <c r="V145" s="9"/>
    </row>
    <row r="146" spans="1:22" ht="16" x14ac:dyDescent="0.2">
      <c r="A146" s="51"/>
      <c r="B146" s="51"/>
      <c r="C146" s="51"/>
      <c r="D146" s="51"/>
      <c r="E146" s="51"/>
      <c r="F146" s="75"/>
      <c r="G146" s="51"/>
      <c r="R146" s="53"/>
      <c r="S146" s="134" t="s">
        <v>146</v>
      </c>
      <c r="T146" s="9"/>
      <c r="U146" s="9"/>
      <c r="V146" s="9"/>
    </row>
    <row r="147" spans="1:22" ht="16" x14ac:dyDescent="0.2">
      <c r="A147" s="51"/>
      <c r="B147" s="51"/>
      <c r="C147" s="51"/>
      <c r="D147" s="51"/>
      <c r="E147" s="51"/>
      <c r="F147" s="75"/>
      <c r="G147" s="51"/>
      <c r="R147" s="53"/>
      <c r="S147" s="134" t="s">
        <v>147</v>
      </c>
      <c r="T147" s="9"/>
      <c r="U147" s="9"/>
      <c r="V147" s="9"/>
    </row>
    <row r="148" spans="1:22" ht="16" x14ac:dyDescent="0.15">
      <c r="A148" s="51"/>
      <c r="B148" s="51"/>
      <c r="C148" s="51"/>
      <c r="D148" s="51"/>
      <c r="E148" s="51"/>
      <c r="F148" s="75"/>
      <c r="G148" s="51"/>
      <c r="R148" s="53"/>
      <c r="S148" s="134" t="s">
        <v>148</v>
      </c>
    </row>
    <row r="149" spans="1:22" ht="16" x14ac:dyDescent="0.15">
      <c r="A149" s="51"/>
      <c r="B149" s="51"/>
      <c r="C149" s="51"/>
      <c r="D149" s="51"/>
      <c r="E149" s="51"/>
      <c r="F149" s="75"/>
      <c r="G149" s="51"/>
      <c r="R149" s="53"/>
      <c r="S149" s="134" t="s">
        <v>149</v>
      </c>
    </row>
    <row r="150" spans="1:22" ht="16" x14ac:dyDescent="0.15">
      <c r="A150" s="51"/>
      <c r="B150" s="51"/>
      <c r="C150" s="51"/>
      <c r="D150" s="51"/>
      <c r="E150" s="51"/>
      <c r="F150" s="75"/>
      <c r="G150" s="51"/>
      <c r="R150" s="53"/>
      <c r="S150" s="134" t="s">
        <v>150</v>
      </c>
    </row>
    <row r="151" spans="1:22" ht="16" x14ac:dyDescent="0.15">
      <c r="A151" s="51"/>
      <c r="B151" s="51"/>
      <c r="C151" s="51"/>
      <c r="D151" s="51"/>
      <c r="E151" s="51"/>
      <c r="F151" s="75"/>
      <c r="G151" s="51"/>
      <c r="R151" s="53"/>
      <c r="S151" s="134" t="s">
        <v>151</v>
      </c>
    </row>
    <row r="152" spans="1:22" ht="16" x14ac:dyDescent="0.15">
      <c r="A152" s="51"/>
      <c r="B152" s="51"/>
      <c r="C152" s="51"/>
      <c r="D152" s="51"/>
      <c r="E152" s="51"/>
      <c r="F152" s="75"/>
      <c r="G152" s="51"/>
      <c r="R152" s="53"/>
      <c r="S152" s="134" t="s">
        <v>152</v>
      </c>
    </row>
    <row r="153" spans="1:22" ht="16" x14ac:dyDescent="0.15">
      <c r="A153" s="51"/>
      <c r="B153" s="51"/>
      <c r="C153" s="51"/>
      <c r="D153" s="51"/>
      <c r="E153" s="51"/>
      <c r="F153" s="75"/>
      <c r="G153" s="51"/>
      <c r="R153" s="53"/>
      <c r="S153" s="134" t="s">
        <v>153</v>
      </c>
    </row>
    <row r="154" spans="1:22" ht="16" x14ac:dyDescent="0.15">
      <c r="A154" s="51"/>
      <c r="B154" s="51"/>
      <c r="C154" s="51"/>
      <c r="D154" s="51"/>
      <c r="E154" s="51"/>
      <c r="F154" s="75"/>
      <c r="G154" s="51"/>
      <c r="R154" s="53"/>
      <c r="S154" s="134" t="s">
        <v>154</v>
      </c>
    </row>
    <row r="155" spans="1:22" ht="16" x14ac:dyDescent="0.15">
      <c r="A155" s="51"/>
      <c r="B155" s="51"/>
      <c r="C155" s="51"/>
      <c r="D155" s="51"/>
      <c r="E155" s="51"/>
      <c r="F155" s="75"/>
      <c r="G155" s="51"/>
      <c r="R155" s="53"/>
      <c r="S155" s="134" t="s">
        <v>155</v>
      </c>
    </row>
    <row r="156" spans="1:22" ht="16" x14ac:dyDescent="0.15">
      <c r="A156" s="51"/>
      <c r="B156" s="51"/>
      <c r="C156" s="51"/>
      <c r="D156" s="51"/>
      <c r="E156" s="51"/>
      <c r="F156" s="75"/>
      <c r="G156" s="51"/>
      <c r="R156" s="53"/>
      <c r="S156" s="134" t="s">
        <v>156</v>
      </c>
    </row>
    <row r="157" spans="1:22" ht="16" x14ac:dyDescent="0.15">
      <c r="A157" s="51"/>
      <c r="B157" s="51"/>
      <c r="C157" s="51"/>
      <c r="D157" s="51"/>
      <c r="E157" s="51"/>
      <c r="F157" s="75"/>
      <c r="G157" s="51"/>
      <c r="R157" s="53"/>
      <c r="S157" s="134" t="s">
        <v>157</v>
      </c>
    </row>
    <row r="158" spans="1:22" ht="16" x14ac:dyDescent="0.15">
      <c r="A158" s="51"/>
      <c r="B158" s="51"/>
      <c r="C158" s="51"/>
      <c r="D158" s="51"/>
      <c r="E158" s="51"/>
      <c r="F158" s="75"/>
      <c r="G158" s="51"/>
      <c r="R158" s="53"/>
      <c r="S158" s="134" t="s">
        <v>158</v>
      </c>
    </row>
    <row r="159" spans="1:22" ht="16" x14ac:dyDescent="0.15">
      <c r="A159" s="51"/>
      <c r="B159" s="51"/>
      <c r="C159" s="51"/>
      <c r="D159" s="51"/>
      <c r="E159" s="51"/>
      <c r="F159" s="75"/>
      <c r="G159" s="51"/>
      <c r="R159" s="53"/>
      <c r="S159" s="134" t="s">
        <v>159</v>
      </c>
    </row>
    <row r="160" spans="1:22" ht="16" x14ac:dyDescent="0.15">
      <c r="A160" s="51"/>
      <c r="B160" s="51"/>
      <c r="C160" s="51"/>
      <c r="D160" s="51"/>
      <c r="E160" s="51"/>
      <c r="F160" s="75"/>
      <c r="G160" s="51"/>
      <c r="R160" s="53"/>
      <c r="S160" s="134" t="s">
        <v>160</v>
      </c>
    </row>
    <row r="161" spans="1:19" ht="16" x14ac:dyDescent="0.15">
      <c r="A161" s="51"/>
      <c r="B161" s="51"/>
      <c r="C161" s="51"/>
      <c r="D161" s="51"/>
      <c r="E161" s="51"/>
      <c r="F161" s="75"/>
      <c r="G161" s="51"/>
      <c r="R161" s="53"/>
      <c r="S161" s="134" t="s">
        <v>161</v>
      </c>
    </row>
    <row r="162" spans="1:19" ht="16" x14ac:dyDescent="0.15">
      <c r="A162" s="51"/>
      <c r="B162" s="51"/>
      <c r="C162" s="51"/>
      <c r="D162" s="51"/>
      <c r="E162" s="51"/>
      <c r="F162" s="75"/>
      <c r="G162" s="51"/>
      <c r="R162" s="53"/>
      <c r="S162" s="134" t="s">
        <v>162</v>
      </c>
    </row>
    <row r="163" spans="1:19" ht="16" x14ac:dyDescent="0.15">
      <c r="A163" s="51"/>
      <c r="B163" s="51"/>
      <c r="C163" s="51"/>
      <c r="D163" s="51"/>
      <c r="E163" s="51"/>
      <c r="F163" s="75"/>
      <c r="G163" s="51"/>
      <c r="R163" s="53"/>
      <c r="S163" s="134" t="s">
        <v>163</v>
      </c>
    </row>
    <row r="164" spans="1:19" ht="16" x14ac:dyDescent="0.15">
      <c r="A164" s="51"/>
      <c r="B164" s="51"/>
      <c r="C164" s="51"/>
      <c r="D164" s="51"/>
      <c r="E164" s="51"/>
      <c r="F164" s="75"/>
      <c r="G164" s="51"/>
      <c r="R164" s="53"/>
      <c r="S164" s="134" t="s">
        <v>164</v>
      </c>
    </row>
    <row r="165" spans="1:19" ht="16" x14ac:dyDescent="0.15">
      <c r="A165" s="51"/>
      <c r="B165" s="51"/>
      <c r="C165" s="51"/>
      <c r="D165" s="51"/>
      <c r="E165" s="51"/>
      <c r="F165" s="75"/>
      <c r="G165" s="51"/>
      <c r="R165" s="53"/>
      <c r="S165" s="134" t="s">
        <v>165</v>
      </c>
    </row>
    <row r="166" spans="1:19" ht="16" x14ac:dyDescent="0.15">
      <c r="A166" s="51"/>
      <c r="B166" s="51"/>
      <c r="C166" s="51"/>
      <c r="D166" s="51"/>
      <c r="E166" s="51"/>
      <c r="F166" s="75"/>
      <c r="G166" s="51"/>
      <c r="R166" s="53"/>
      <c r="S166" s="134" t="s">
        <v>166</v>
      </c>
    </row>
    <row r="167" spans="1:19" ht="16" x14ac:dyDescent="0.15">
      <c r="A167" s="51"/>
      <c r="B167" s="51"/>
      <c r="C167" s="51"/>
      <c r="D167" s="51"/>
      <c r="E167" s="51"/>
      <c r="F167" s="75"/>
      <c r="G167" s="51"/>
      <c r="R167" s="53"/>
      <c r="S167" s="134" t="s">
        <v>167</v>
      </c>
    </row>
    <row r="168" spans="1:19" ht="26" x14ac:dyDescent="0.15">
      <c r="A168" s="51"/>
      <c r="B168" s="51"/>
      <c r="C168" s="51"/>
      <c r="D168" s="51"/>
      <c r="E168" s="51"/>
      <c r="F168" s="75"/>
      <c r="G168" s="51"/>
      <c r="R168" s="53"/>
      <c r="S168" s="134" t="s">
        <v>168</v>
      </c>
    </row>
    <row r="169" spans="1:19" ht="16" x14ac:dyDescent="0.15">
      <c r="A169" s="51"/>
      <c r="B169" s="51"/>
      <c r="C169" s="51"/>
      <c r="D169" s="51"/>
      <c r="E169" s="51"/>
      <c r="F169" s="75"/>
      <c r="G169" s="51"/>
      <c r="R169" s="53"/>
      <c r="S169" s="134" t="s">
        <v>169</v>
      </c>
    </row>
    <row r="170" spans="1:19" ht="16" x14ac:dyDescent="0.15">
      <c r="A170" s="51"/>
      <c r="B170" s="51"/>
      <c r="C170" s="51"/>
      <c r="D170" s="51"/>
      <c r="E170" s="51"/>
      <c r="F170" s="75"/>
      <c r="G170" s="51"/>
      <c r="R170" s="53"/>
      <c r="S170" s="135" t="s">
        <v>170</v>
      </c>
    </row>
    <row r="171" spans="1:19" ht="16" x14ac:dyDescent="0.15">
      <c r="A171" s="51"/>
      <c r="B171" s="51"/>
      <c r="C171" s="51"/>
      <c r="D171" s="51"/>
      <c r="E171" s="51"/>
      <c r="F171" s="75"/>
      <c r="G171" s="51"/>
      <c r="R171" s="53"/>
      <c r="S171" s="135" t="s">
        <v>171</v>
      </c>
    </row>
    <row r="172" spans="1:19" ht="16" x14ac:dyDescent="0.15">
      <c r="A172" s="51"/>
      <c r="B172" s="51"/>
      <c r="C172" s="51"/>
      <c r="D172" s="51"/>
      <c r="E172" s="51"/>
      <c r="F172" s="75"/>
      <c r="G172" s="51"/>
      <c r="R172" s="53"/>
      <c r="S172" s="135" t="s">
        <v>172</v>
      </c>
    </row>
    <row r="173" spans="1:19" ht="16" x14ac:dyDescent="0.15">
      <c r="A173" s="51"/>
      <c r="B173" s="51"/>
      <c r="C173" s="51"/>
      <c r="D173" s="51"/>
      <c r="E173" s="51"/>
      <c r="F173" s="75"/>
      <c r="G173" s="51"/>
      <c r="R173" s="53"/>
      <c r="S173" s="135" t="s">
        <v>173</v>
      </c>
    </row>
    <row r="174" spans="1:19" ht="16" x14ac:dyDescent="0.15">
      <c r="A174" s="51"/>
      <c r="B174" s="51"/>
      <c r="C174" s="51"/>
      <c r="D174" s="51"/>
      <c r="E174" s="51"/>
      <c r="F174" s="75"/>
      <c r="G174" s="51"/>
      <c r="R174" s="53"/>
      <c r="S174" s="135" t="s">
        <v>174</v>
      </c>
    </row>
    <row r="175" spans="1:19" ht="16" x14ac:dyDescent="0.15">
      <c r="A175" s="51"/>
      <c r="B175" s="51"/>
      <c r="C175" s="51"/>
      <c r="D175" s="51"/>
      <c r="E175" s="51"/>
      <c r="F175" s="75"/>
      <c r="G175" s="51"/>
      <c r="R175" s="53"/>
      <c r="S175" s="135" t="s">
        <v>175</v>
      </c>
    </row>
    <row r="176" spans="1:19" ht="16" x14ac:dyDescent="0.15">
      <c r="A176" s="51"/>
      <c r="B176" s="51"/>
      <c r="C176" s="51"/>
      <c r="D176" s="51"/>
      <c r="E176" s="51"/>
      <c r="F176" s="75"/>
      <c r="G176" s="51"/>
      <c r="R176" s="53"/>
      <c r="S176" s="135" t="s">
        <v>312</v>
      </c>
    </row>
    <row r="177" spans="1:19" ht="16" x14ac:dyDescent="0.15">
      <c r="A177" s="51"/>
      <c r="B177" s="51"/>
      <c r="C177" s="51"/>
      <c r="D177" s="51"/>
      <c r="E177" s="51"/>
      <c r="F177" s="75"/>
      <c r="G177" s="51"/>
      <c r="R177" s="53"/>
      <c r="S177" s="135" t="s">
        <v>177</v>
      </c>
    </row>
    <row r="178" spans="1:19" ht="16" x14ac:dyDescent="0.15">
      <c r="A178" s="51"/>
      <c r="B178" s="51"/>
      <c r="C178" s="51"/>
      <c r="D178" s="51"/>
      <c r="E178" s="51"/>
      <c r="F178" s="75"/>
      <c r="G178" s="51"/>
      <c r="R178" s="53"/>
      <c r="S178" s="135" t="s">
        <v>178</v>
      </c>
    </row>
    <row r="179" spans="1:19" ht="16" x14ac:dyDescent="0.15">
      <c r="A179" s="51"/>
      <c r="B179" s="51"/>
      <c r="C179" s="51"/>
      <c r="D179" s="51"/>
      <c r="E179" s="51"/>
      <c r="F179" s="75"/>
      <c r="G179" s="51"/>
      <c r="R179" s="53"/>
      <c r="S179" s="2" t="s">
        <v>224</v>
      </c>
    </row>
    <row r="180" spans="1:19" ht="16" x14ac:dyDescent="0.2">
      <c r="A180" s="51"/>
      <c r="B180" s="51"/>
      <c r="C180" s="51"/>
      <c r="D180" s="51"/>
      <c r="E180" s="51"/>
      <c r="F180" s="75"/>
      <c r="G180" s="51"/>
      <c r="R180" s="53"/>
    </row>
    <row r="181" spans="1:19" ht="16" x14ac:dyDescent="0.2">
      <c r="A181" s="51"/>
      <c r="B181" s="51"/>
      <c r="C181" s="51"/>
      <c r="D181" s="51"/>
      <c r="E181" s="51"/>
      <c r="F181" s="75"/>
      <c r="G181" s="51"/>
      <c r="R181" s="53"/>
      <c r="S181" s="17"/>
    </row>
    <row r="182" spans="1:19" ht="16" x14ac:dyDescent="0.2">
      <c r="A182" s="51"/>
      <c r="B182" s="51"/>
      <c r="C182" s="51"/>
      <c r="D182" s="51"/>
      <c r="E182" s="51"/>
      <c r="F182" s="75"/>
      <c r="G182" s="51"/>
      <c r="R182" s="53"/>
      <c r="S182" s="17"/>
    </row>
    <row r="183" spans="1:19" ht="16" x14ac:dyDescent="0.2">
      <c r="A183" s="51"/>
      <c r="B183" s="51"/>
      <c r="C183" s="51"/>
      <c r="D183" s="51"/>
      <c r="E183" s="51"/>
      <c r="F183" s="75"/>
      <c r="G183" s="51"/>
      <c r="R183" s="53"/>
      <c r="S183" s="17"/>
    </row>
    <row r="184" spans="1:19" ht="16" x14ac:dyDescent="0.2">
      <c r="A184" s="51"/>
      <c r="B184" s="51"/>
      <c r="C184" s="51"/>
      <c r="D184" s="51"/>
      <c r="E184" s="51"/>
      <c r="F184" s="75"/>
      <c r="G184" s="51"/>
      <c r="R184" s="53"/>
      <c r="S184" s="17"/>
    </row>
    <row r="185" spans="1:19" ht="16" x14ac:dyDescent="0.2">
      <c r="A185" s="51"/>
      <c r="B185" s="51"/>
      <c r="C185" s="51"/>
      <c r="D185" s="51"/>
      <c r="E185" s="51"/>
      <c r="F185" s="75"/>
      <c r="G185" s="51"/>
      <c r="R185" s="53"/>
      <c r="S185" s="20"/>
    </row>
    <row r="186" spans="1:19" ht="16" x14ac:dyDescent="0.2">
      <c r="A186" s="51"/>
      <c r="B186" s="51"/>
      <c r="C186" s="51"/>
      <c r="D186" s="51"/>
      <c r="E186" s="51"/>
      <c r="F186" s="75"/>
      <c r="G186" s="51"/>
      <c r="R186" s="53"/>
      <c r="S186" s="17"/>
    </row>
    <row r="187" spans="1:19" ht="16" x14ac:dyDescent="0.2">
      <c r="A187" s="51"/>
      <c r="B187" s="51"/>
      <c r="C187" s="51"/>
      <c r="D187" s="51"/>
      <c r="E187" s="51"/>
      <c r="F187" s="75"/>
      <c r="G187" s="51"/>
      <c r="R187" s="53"/>
      <c r="S187" s="17"/>
    </row>
    <row r="188" spans="1:19" ht="16" x14ac:dyDescent="0.2">
      <c r="A188" s="51"/>
      <c r="B188" s="51"/>
      <c r="C188" s="51"/>
      <c r="D188" s="51"/>
      <c r="E188" s="51"/>
      <c r="F188" s="75"/>
      <c r="G188" s="51"/>
      <c r="R188" s="53"/>
    </row>
    <row r="189" spans="1:19" ht="16" x14ac:dyDescent="0.2">
      <c r="A189" s="51"/>
      <c r="B189" s="51"/>
      <c r="C189" s="51"/>
      <c r="D189" s="51"/>
      <c r="E189" s="51"/>
      <c r="F189" s="75"/>
      <c r="G189" s="51"/>
      <c r="R189" s="53"/>
    </row>
    <row r="190" spans="1:19" ht="16" x14ac:dyDescent="0.2">
      <c r="A190" s="51"/>
      <c r="B190" s="51"/>
      <c r="C190" s="51"/>
      <c r="D190" s="51"/>
      <c r="E190" s="51"/>
      <c r="F190" s="75"/>
      <c r="G190" s="51"/>
      <c r="R190" s="53"/>
    </row>
    <row r="191" spans="1:19" x14ac:dyDescent="0.2">
      <c r="B191" s="51"/>
    </row>
    <row r="192" spans="1:19" x14ac:dyDescent="0.2">
      <c r="B192" s="51"/>
    </row>
    <row r="193" spans="2:2" x14ac:dyDescent="0.2">
      <c r="B193" s="51"/>
    </row>
    <row r="194" spans="2:2" x14ac:dyDescent="0.2">
      <c r="B194" s="51"/>
    </row>
    <row r="195" spans="2:2" x14ac:dyDescent="0.2">
      <c r="B195" s="51"/>
    </row>
    <row r="196" spans="2:2" x14ac:dyDescent="0.2">
      <c r="B196" s="51"/>
    </row>
  </sheetData>
  <sheetProtection selectLockedCells="1"/>
  <dataConsolidate/>
  <mergeCells count="20">
    <mergeCell ref="B89:B91"/>
    <mergeCell ref="A17:G17"/>
    <mergeCell ref="B19:G19"/>
    <mergeCell ref="A22:B22"/>
    <mergeCell ref="B38:B48"/>
    <mergeCell ref="B75:B77"/>
    <mergeCell ref="B78:B80"/>
    <mergeCell ref="B29:B37"/>
    <mergeCell ref="B81:B83"/>
    <mergeCell ref="B84:B86"/>
    <mergeCell ref="H21:H22"/>
    <mergeCell ref="B49:B57"/>
    <mergeCell ref="B58:B62"/>
    <mergeCell ref="B67:B70"/>
    <mergeCell ref="B71:B74"/>
    <mergeCell ref="B143:B145"/>
    <mergeCell ref="B92:B93"/>
    <mergeCell ref="B108:B114"/>
    <mergeCell ref="B115:B117"/>
    <mergeCell ref="B103:B104"/>
  </mergeCells>
  <dataValidations count="7">
    <dataValidation type="list" allowBlank="1" showInputMessage="1" showErrorMessage="1" sqref="G29:G83">
      <formula1>$R$4:$R$16</formula1>
    </dataValidation>
    <dataValidation type="list" allowBlank="1" showInputMessage="1" showErrorMessage="1" sqref="H5">
      <formula1>מאפייניאוכלוסייה</formula1>
    </dataValidation>
    <dataValidation type="list" allowBlank="1" showInputMessage="1" showErrorMessage="1" sqref="E3">
      <formula1>$U$2:$U$4</formula1>
    </dataValidation>
    <dataValidation type="list" allowBlank="1" showInputMessage="1" showErrorMessage="1" error="יש לבחור מגזר אוכלוסייה מהרשימה." sqref="D3">
      <formula1>$V$2:$V$7</formula1>
    </dataValidation>
    <dataValidation type="list" allowBlank="1" showInputMessage="1" showErrorMessage="1" error="יש להזין אחת מהאופציות מהרשימה." sqref="C3">
      <formula1>$T$2:$T$4</formula1>
    </dataValidation>
    <dataValidation type="list" showInputMessage="1" showErrorMessage="1" error="יש להזין אחד מהיישובים מהרשימה." sqref="B3">
      <formula1>$S$2:$S$179</formula1>
    </dataValidation>
    <dataValidation type="list" allowBlank="1" showInputMessage="1" showErrorMessage="1" sqref="B3">
      <formula1>$S$2:$S$187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R252"/>
  <sheetViews>
    <sheetView rightToLeft="1" topLeftCell="A84" workbookViewId="0">
      <selection activeCell="A172" sqref="A108:A172"/>
    </sheetView>
  </sheetViews>
  <sheetFormatPr baseColWidth="10" defaultColWidth="8.83203125" defaultRowHeight="15" x14ac:dyDescent="0.2"/>
  <cols>
    <col min="1" max="1" width="16.5" style="1" customWidth="1"/>
    <col min="2" max="2" width="25.33203125" style="1" customWidth="1"/>
    <col min="3" max="3" width="25.1640625" style="1" customWidth="1"/>
    <col min="4" max="4" width="18.5" style="1" customWidth="1"/>
    <col min="5" max="5" width="24.5" style="1" customWidth="1"/>
    <col min="8" max="8" width="27" bestFit="1" customWidth="1"/>
    <col min="9" max="9" width="18.1640625" customWidth="1"/>
    <col min="10" max="10" width="20.5" customWidth="1"/>
    <col min="11" max="11" width="22.33203125" bestFit="1" customWidth="1"/>
    <col min="12" max="12" width="14.6640625" style="45" customWidth="1"/>
    <col min="13" max="13" width="18.1640625" style="45" customWidth="1"/>
    <col min="14" max="15" width="23.6640625" style="45" customWidth="1"/>
    <col min="16" max="16" width="13.33203125" customWidth="1"/>
    <col min="17" max="17" width="16.5" customWidth="1"/>
    <col min="18" max="18" width="14.6640625" style="45" customWidth="1"/>
  </cols>
  <sheetData>
    <row r="3" spans="1:18" ht="80" x14ac:dyDescent="0.2">
      <c r="A3" s="7" t="s">
        <v>187</v>
      </c>
      <c r="B3" s="7" t="s">
        <v>189</v>
      </c>
      <c r="C3" s="7" t="s">
        <v>217</v>
      </c>
      <c r="D3" s="26" t="s">
        <v>188</v>
      </c>
      <c r="E3" s="27" t="s">
        <v>264</v>
      </c>
      <c r="H3" s="77" t="s">
        <v>265</v>
      </c>
      <c r="I3" s="77" t="s">
        <v>267</v>
      </c>
      <c r="J3" s="77" t="s">
        <v>268</v>
      </c>
      <c r="K3" s="77" t="s">
        <v>269</v>
      </c>
      <c r="L3" s="77" t="s">
        <v>270</v>
      </c>
      <c r="M3" s="77" t="s">
        <v>271</v>
      </c>
      <c r="N3" s="77" t="s">
        <v>272</v>
      </c>
      <c r="O3" s="77" t="s">
        <v>273</v>
      </c>
      <c r="P3" s="77" t="s">
        <v>274</v>
      </c>
      <c r="Q3" s="77" t="s">
        <v>275</v>
      </c>
      <c r="R3" s="77" t="s">
        <v>276</v>
      </c>
    </row>
    <row r="4" spans="1:18" ht="16" x14ac:dyDescent="0.2">
      <c r="A4" s="14" t="s">
        <v>20</v>
      </c>
      <c r="B4" s="6" t="s">
        <v>18</v>
      </c>
      <c r="C4" s="42" t="s">
        <v>253</v>
      </c>
      <c r="D4" s="21" t="s">
        <v>19</v>
      </c>
      <c r="E4" s="23" t="s">
        <v>228</v>
      </c>
    </row>
    <row r="5" spans="1:18" ht="32" x14ac:dyDescent="0.2">
      <c r="A5" s="14" t="s">
        <v>21</v>
      </c>
      <c r="B5" s="6" t="s">
        <v>225</v>
      </c>
      <c r="C5" s="42" t="s">
        <v>252</v>
      </c>
      <c r="D5" s="22" t="s">
        <v>223</v>
      </c>
      <c r="E5" s="23" t="s">
        <v>229</v>
      </c>
      <c r="H5" s="23" t="s">
        <v>229</v>
      </c>
      <c r="I5" s="23" t="s">
        <v>228</v>
      </c>
      <c r="J5" s="23" t="s">
        <v>229</v>
      </c>
      <c r="K5" s="23" t="s">
        <v>228</v>
      </c>
      <c r="L5" s="24" t="s">
        <v>1</v>
      </c>
      <c r="M5" s="24" t="s">
        <v>228</v>
      </c>
      <c r="N5" s="24" t="s">
        <v>228</v>
      </c>
      <c r="O5" s="24" t="s">
        <v>228</v>
      </c>
      <c r="P5" s="24" t="s">
        <v>228</v>
      </c>
      <c r="Q5" s="24" t="s">
        <v>228</v>
      </c>
      <c r="R5" s="24" t="s">
        <v>1</v>
      </c>
    </row>
    <row r="6" spans="1:18" ht="16" x14ac:dyDescent="0.2">
      <c r="A6" s="14" t="s">
        <v>22</v>
      </c>
      <c r="C6" s="9"/>
      <c r="D6" s="21" t="s">
        <v>254</v>
      </c>
      <c r="E6" s="23" t="s">
        <v>1</v>
      </c>
      <c r="H6" s="23" t="s">
        <v>1</v>
      </c>
      <c r="I6" s="23" t="s">
        <v>1</v>
      </c>
      <c r="J6" s="23" t="s">
        <v>1</v>
      </c>
      <c r="K6" s="23" t="s">
        <v>229</v>
      </c>
      <c r="L6" s="24" t="s">
        <v>232</v>
      </c>
      <c r="M6" s="24" t="s">
        <v>229</v>
      </c>
      <c r="N6" s="24" t="s">
        <v>229</v>
      </c>
      <c r="O6" s="24" t="s">
        <v>229</v>
      </c>
      <c r="P6" s="24" t="s">
        <v>229</v>
      </c>
      <c r="Q6" s="24" t="s">
        <v>229</v>
      </c>
      <c r="R6" s="24" t="s">
        <v>230</v>
      </c>
    </row>
    <row r="7" spans="1:18" ht="48" x14ac:dyDescent="0.2">
      <c r="A7" s="14" t="s">
        <v>23</v>
      </c>
      <c r="C7" s="9"/>
      <c r="D7" s="9" t="s">
        <v>255</v>
      </c>
      <c r="E7" s="23" t="s">
        <v>230</v>
      </c>
      <c r="H7" s="23" t="s">
        <v>232</v>
      </c>
      <c r="I7" s="23" t="s">
        <v>232</v>
      </c>
      <c r="J7" s="23" t="s">
        <v>232</v>
      </c>
      <c r="K7" s="23" t="s">
        <v>230</v>
      </c>
      <c r="L7" s="24" t="s">
        <v>233</v>
      </c>
      <c r="M7" s="24" t="s">
        <v>1</v>
      </c>
      <c r="N7" s="24" t="s">
        <v>1</v>
      </c>
      <c r="O7" s="24" t="s">
        <v>1</v>
      </c>
      <c r="P7" s="24" t="s">
        <v>1</v>
      </c>
      <c r="Q7" s="24" t="s">
        <v>1</v>
      </c>
      <c r="R7" s="78" t="s">
        <v>266</v>
      </c>
    </row>
    <row r="8" spans="1:18" ht="48" x14ac:dyDescent="0.2">
      <c r="A8" s="14" t="s">
        <v>24</v>
      </c>
      <c r="B8" s="9"/>
      <c r="C8" s="9"/>
      <c r="D8" s="9" t="s">
        <v>256</v>
      </c>
      <c r="E8" s="23" t="s">
        <v>232</v>
      </c>
      <c r="H8" s="23" t="s">
        <v>233</v>
      </c>
      <c r="I8" s="23" t="s">
        <v>233</v>
      </c>
      <c r="J8" s="23" t="s">
        <v>233</v>
      </c>
      <c r="K8" s="23" t="s">
        <v>232</v>
      </c>
      <c r="L8" s="78" t="s">
        <v>266</v>
      </c>
      <c r="M8" s="24" t="s">
        <v>230</v>
      </c>
      <c r="N8" s="24" t="s">
        <v>230</v>
      </c>
      <c r="O8" s="24" t="s">
        <v>230</v>
      </c>
      <c r="P8" s="24" t="s">
        <v>230</v>
      </c>
      <c r="Q8" s="24" t="s">
        <v>230</v>
      </c>
      <c r="R8" s="24" t="s">
        <v>237</v>
      </c>
    </row>
    <row r="9" spans="1:18" ht="32" x14ac:dyDescent="0.2">
      <c r="A9" s="14" t="s">
        <v>25</v>
      </c>
      <c r="B9" s="9"/>
      <c r="C9" s="9"/>
      <c r="E9" s="23" t="s">
        <v>233</v>
      </c>
      <c r="H9" s="78" t="s">
        <v>266</v>
      </c>
      <c r="I9" s="78" t="s">
        <v>266</v>
      </c>
      <c r="J9" s="78" t="s">
        <v>266</v>
      </c>
      <c r="K9" s="23" t="s">
        <v>233</v>
      </c>
      <c r="L9" s="25" t="s">
        <v>234</v>
      </c>
      <c r="M9" s="24" t="s">
        <v>232</v>
      </c>
      <c r="N9" s="24" t="s">
        <v>233</v>
      </c>
      <c r="O9" s="24" t="s">
        <v>232</v>
      </c>
      <c r="P9" s="24" t="s">
        <v>232</v>
      </c>
      <c r="Q9" s="24" t="s">
        <v>232</v>
      </c>
      <c r="R9" s="24" t="s">
        <v>238</v>
      </c>
    </row>
    <row r="10" spans="1:18" ht="32" x14ac:dyDescent="0.2">
      <c r="A10" s="14" t="s">
        <v>26</v>
      </c>
      <c r="B10" s="9"/>
      <c r="C10" s="9"/>
      <c r="D10" s="9"/>
      <c r="E10" s="24" t="s">
        <v>231</v>
      </c>
      <c r="H10" s="5" t="s">
        <v>234</v>
      </c>
      <c r="I10" s="5" t="s">
        <v>234</v>
      </c>
      <c r="J10" s="5" t="s">
        <v>234</v>
      </c>
      <c r="K10" s="78" t="s">
        <v>266</v>
      </c>
      <c r="L10" s="79" t="s">
        <v>235</v>
      </c>
      <c r="M10" s="24" t="s">
        <v>233</v>
      </c>
      <c r="N10" s="78" t="s">
        <v>266</v>
      </c>
      <c r="O10" s="78" t="s">
        <v>266</v>
      </c>
      <c r="P10" s="24" t="s">
        <v>233</v>
      </c>
      <c r="Q10" s="80" t="s">
        <v>224</v>
      </c>
      <c r="R10" s="24" t="s">
        <v>239</v>
      </c>
    </row>
    <row r="11" spans="1:18" ht="64" x14ac:dyDescent="0.2">
      <c r="A11" s="14" t="s">
        <v>27</v>
      </c>
      <c r="B11" s="9"/>
      <c r="C11" s="9"/>
      <c r="D11" s="9"/>
      <c r="E11" s="5" t="s">
        <v>234</v>
      </c>
      <c r="H11" s="76" t="s">
        <v>235</v>
      </c>
      <c r="I11" s="76" t="s">
        <v>235</v>
      </c>
      <c r="J11" s="76" t="s">
        <v>235</v>
      </c>
      <c r="K11" s="5" t="s">
        <v>234</v>
      </c>
      <c r="L11" s="80" t="s">
        <v>224</v>
      </c>
      <c r="M11" s="25" t="s">
        <v>234</v>
      </c>
      <c r="N11" s="25" t="s">
        <v>234</v>
      </c>
      <c r="O11" s="80" t="s">
        <v>224</v>
      </c>
      <c r="P11" s="78" t="s">
        <v>266</v>
      </c>
      <c r="Q11" s="24"/>
      <c r="R11" s="80" t="s">
        <v>224</v>
      </c>
    </row>
    <row r="12" spans="1:18" ht="16" x14ac:dyDescent="0.2">
      <c r="A12" s="14" t="s">
        <v>28</v>
      </c>
      <c r="B12" s="9"/>
      <c r="C12" s="9"/>
      <c r="D12" s="9"/>
      <c r="E12" s="76" t="s">
        <v>235</v>
      </c>
      <c r="H12" s="2" t="s">
        <v>224</v>
      </c>
      <c r="I12" s="2" t="s">
        <v>224</v>
      </c>
      <c r="J12" s="25" t="s">
        <v>243</v>
      </c>
      <c r="K12" s="76" t="s">
        <v>235</v>
      </c>
      <c r="M12" s="79" t="s">
        <v>235</v>
      </c>
      <c r="N12" s="79" t="s">
        <v>235</v>
      </c>
      <c r="P12" s="25" t="s">
        <v>243</v>
      </c>
      <c r="Q12" s="25"/>
    </row>
    <row r="13" spans="1:18" ht="16" x14ac:dyDescent="0.2">
      <c r="A13" s="14" t="s">
        <v>29</v>
      </c>
      <c r="B13" s="9"/>
      <c r="C13" s="9"/>
      <c r="D13" s="9"/>
      <c r="E13" s="25" t="s">
        <v>243</v>
      </c>
      <c r="J13" s="25" t="s">
        <v>236</v>
      </c>
      <c r="K13" s="2" t="s">
        <v>224</v>
      </c>
      <c r="M13" s="80" t="s">
        <v>224</v>
      </c>
      <c r="N13" s="80" t="s">
        <v>224</v>
      </c>
      <c r="O13" s="79"/>
      <c r="P13" s="25" t="s">
        <v>236</v>
      </c>
      <c r="Q13" s="79"/>
    </row>
    <row r="14" spans="1:18" ht="16" x14ac:dyDescent="0.2">
      <c r="A14" s="14" t="s">
        <v>30</v>
      </c>
      <c r="B14" s="9"/>
      <c r="C14" s="9"/>
      <c r="D14" s="9"/>
      <c r="E14" s="25" t="s">
        <v>236</v>
      </c>
      <c r="J14" s="2" t="s">
        <v>224</v>
      </c>
      <c r="O14" s="25"/>
      <c r="P14" s="24" t="s">
        <v>237</v>
      </c>
      <c r="Q14" s="25"/>
    </row>
    <row r="15" spans="1:18" ht="16" x14ac:dyDescent="0.2">
      <c r="A15" s="14" t="s">
        <v>31</v>
      </c>
      <c r="B15" s="9"/>
      <c r="C15" s="9"/>
      <c r="D15" s="9"/>
      <c r="E15" s="23" t="s">
        <v>237</v>
      </c>
      <c r="I15" s="25"/>
      <c r="K15" s="25"/>
      <c r="L15" s="25"/>
      <c r="M15" s="25"/>
      <c r="N15" s="25"/>
      <c r="O15" s="25"/>
      <c r="P15" s="24" t="s">
        <v>238</v>
      </c>
      <c r="Q15" s="25"/>
    </row>
    <row r="16" spans="1:18" ht="16" x14ac:dyDescent="0.2">
      <c r="A16" s="14" t="s">
        <v>32</v>
      </c>
      <c r="B16" s="9"/>
      <c r="C16" s="9"/>
      <c r="D16" s="9"/>
      <c r="E16" s="23" t="s">
        <v>238</v>
      </c>
      <c r="H16" s="25"/>
      <c r="I16" s="23"/>
      <c r="K16" s="23"/>
      <c r="L16" s="24"/>
      <c r="M16" s="24"/>
      <c r="N16" s="24"/>
      <c r="O16" s="24"/>
      <c r="P16" s="24" t="s">
        <v>239</v>
      </c>
      <c r="Q16" s="24"/>
    </row>
    <row r="17" spans="1:17" ht="16" x14ac:dyDescent="0.2">
      <c r="A17" s="14" t="s">
        <v>33</v>
      </c>
      <c r="B17" s="9"/>
      <c r="C17" s="9"/>
      <c r="D17" s="9"/>
      <c r="E17" s="23" t="s">
        <v>239</v>
      </c>
      <c r="H17" s="23"/>
      <c r="I17" s="23"/>
      <c r="K17" s="23"/>
      <c r="L17" s="24"/>
      <c r="M17" s="24"/>
      <c r="N17" s="24"/>
      <c r="O17" s="24"/>
      <c r="P17" s="80" t="s">
        <v>224</v>
      </c>
      <c r="Q17" s="24"/>
    </row>
    <row r="18" spans="1:17" ht="16" x14ac:dyDescent="0.2">
      <c r="A18" s="14" t="s">
        <v>179</v>
      </c>
      <c r="B18" s="9"/>
      <c r="C18" s="9"/>
      <c r="D18" s="9"/>
      <c r="E18" s="2" t="s">
        <v>224</v>
      </c>
      <c r="H18" s="23"/>
      <c r="I18" s="23"/>
      <c r="K18" s="23"/>
      <c r="L18" s="24"/>
      <c r="M18" s="24"/>
      <c r="N18" s="24"/>
      <c r="O18" s="24"/>
      <c r="Q18" s="24"/>
    </row>
    <row r="19" spans="1:17" ht="16" x14ac:dyDescent="0.2">
      <c r="A19" s="14" t="s">
        <v>34</v>
      </c>
      <c r="B19" s="9"/>
      <c r="C19" s="9"/>
      <c r="D19" s="9"/>
      <c r="H19" s="23"/>
    </row>
    <row r="20" spans="1:17" ht="16" x14ac:dyDescent="0.2">
      <c r="A20" s="14" t="s">
        <v>35</v>
      </c>
      <c r="B20" s="9"/>
      <c r="C20" s="9"/>
      <c r="D20" s="9"/>
      <c r="E20" s="4"/>
    </row>
    <row r="21" spans="1:17" ht="16" x14ac:dyDescent="0.2">
      <c r="A21" s="14" t="s">
        <v>36</v>
      </c>
      <c r="B21" s="9"/>
      <c r="C21" s="9"/>
      <c r="D21" s="9"/>
      <c r="E21" s="4"/>
    </row>
    <row r="22" spans="1:17" ht="16" x14ac:dyDescent="0.2">
      <c r="A22" s="14" t="s">
        <v>37</v>
      </c>
      <c r="B22" s="9"/>
      <c r="C22" s="9"/>
      <c r="D22" s="9"/>
      <c r="E22" s="4"/>
    </row>
    <row r="23" spans="1:17" ht="16" x14ac:dyDescent="0.2">
      <c r="A23" s="14" t="s">
        <v>38</v>
      </c>
      <c r="B23" s="9"/>
      <c r="C23" s="9"/>
      <c r="D23" s="9"/>
      <c r="E23" s="4"/>
    </row>
    <row r="24" spans="1:17" ht="16" x14ac:dyDescent="0.2">
      <c r="A24" s="14" t="s">
        <v>39</v>
      </c>
      <c r="B24" s="9"/>
      <c r="C24" s="9"/>
      <c r="D24" s="9"/>
      <c r="E24" s="4"/>
    </row>
    <row r="25" spans="1:17" ht="16" x14ac:dyDescent="0.2">
      <c r="A25" s="14" t="s">
        <v>40</v>
      </c>
      <c r="B25" s="9"/>
      <c r="C25" s="9"/>
      <c r="D25" s="9"/>
      <c r="E25" s="4"/>
    </row>
    <row r="26" spans="1:17" ht="16" x14ac:dyDescent="0.2">
      <c r="A26" s="14" t="s">
        <v>41</v>
      </c>
      <c r="B26" s="9"/>
      <c r="C26" s="9"/>
      <c r="D26" s="9"/>
      <c r="E26" s="4"/>
    </row>
    <row r="27" spans="1:17" ht="16" x14ac:dyDescent="0.2">
      <c r="A27" s="29" t="s">
        <v>42</v>
      </c>
      <c r="B27" s="9"/>
      <c r="C27" s="9"/>
      <c r="D27" s="9"/>
      <c r="E27" s="4"/>
    </row>
    <row r="28" spans="1:17" ht="16" x14ac:dyDescent="0.2">
      <c r="A28" s="29" t="s">
        <v>43</v>
      </c>
      <c r="B28" s="9"/>
      <c r="C28" s="9"/>
      <c r="D28" s="9"/>
      <c r="E28" s="4"/>
    </row>
    <row r="29" spans="1:17" ht="16" x14ac:dyDescent="0.2">
      <c r="A29" s="29" t="s">
        <v>44</v>
      </c>
      <c r="B29" s="9"/>
      <c r="C29" s="9"/>
      <c r="D29" s="9"/>
      <c r="E29" s="4"/>
    </row>
    <row r="30" spans="1:17" ht="16" x14ac:dyDescent="0.2">
      <c r="A30" s="29" t="s">
        <v>45</v>
      </c>
      <c r="B30" s="9"/>
      <c r="C30" s="9"/>
      <c r="D30" s="9"/>
      <c r="E30" s="4"/>
    </row>
    <row r="31" spans="1:17" ht="16" x14ac:dyDescent="0.2">
      <c r="A31" s="29" t="s">
        <v>46</v>
      </c>
      <c r="B31" s="9"/>
      <c r="C31" s="9"/>
      <c r="D31" s="9"/>
      <c r="E31" s="4"/>
    </row>
    <row r="32" spans="1:17" ht="16" x14ac:dyDescent="0.2">
      <c r="A32" s="29" t="s">
        <v>185</v>
      </c>
      <c r="B32" s="9"/>
      <c r="C32" s="9"/>
      <c r="D32" s="9"/>
      <c r="E32" s="4"/>
    </row>
    <row r="33" spans="1:5" ht="16" x14ac:dyDescent="0.2">
      <c r="A33" s="38" t="s">
        <v>47</v>
      </c>
      <c r="B33" s="9"/>
      <c r="C33" s="9"/>
      <c r="D33" s="9"/>
      <c r="E33" s="4"/>
    </row>
    <row r="34" spans="1:5" ht="16" x14ac:dyDescent="0.2">
      <c r="A34" s="38" t="s">
        <v>48</v>
      </c>
      <c r="B34" s="9"/>
      <c r="C34" s="9"/>
      <c r="D34" s="9"/>
      <c r="E34" s="4"/>
    </row>
    <row r="35" spans="1:5" ht="16" x14ac:dyDescent="0.2">
      <c r="A35" s="29" t="s">
        <v>180</v>
      </c>
      <c r="B35" s="9"/>
      <c r="C35" s="9"/>
      <c r="D35" s="9"/>
      <c r="E35" s="4"/>
    </row>
    <row r="36" spans="1:5" ht="16" x14ac:dyDescent="0.2">
      <c r="A36" s="29" t="s">
        <v>49</v>
      </c>
      <c r="B36" s="9"/>
      <c r="C36" s="9"/>
      <c r="D36" s="9"/>
      <c r="E36" s="4"/>
    </row>
    <row r="37" spans="1:5" ht="16" x14ac:dyDescent="0.2">
      <c r="A37" s="29" t="s">
        <v>50</v>
      </c>
      <c r="B37" s="9"/>
      <c r="C37" s="9"/>
      <c r="D37" s="9"/>
      <c r="E37" s="4"/>
    </row>
    <row r="38" spans="1:5" ht="16" x14ac:dyDescent="0.2">
      <c r="A38" s="29" t="s">
        <v>51</v>
      </c>
      <c r="B38" s="9"/>
      <c r="C38" s="9"/>
      <c r="D38" s="9"/>
      <c r="E38" s="4"/>
    </row>
    <row r="39" spans="1:5" ht="16" x14ac:dyDescent="0.2">
      <c r="A39" s="29" t="s">
        <v>52</v>
      </c>
      <c r="B39" s="9"/>
      <c r="C39" s="9"/>
      <c r="D39" s="9"/>
      <c r="E39" s="4"/>
    </row>
    <row r="40" spans="1:5" ht="16" x14ac:dyDescent="0.2">
      <c r="A40" s="29" t="s">
        <v>53</v>
      </c>
      <c r="B40" s="9"/>
      <c r="C40" s="9"/>
      <c r="D40" s="9"/>
      <c r="E40" s="4"/>
    </row>
    <row r="41" spans="1:5" ht="16" x14ac:dyDescent="0.2">
      <c r="A41" s="29" t="s">
        <v>54</v>
      </c>
      <c r="B41" s="9"/>
      <c r="C41" s="9"/>
      <c r="D41" s="9"/>
      <c r="E41" s="4"/>
    </row>
    <row r="42" spans="1:5" ht="16" x14ac:dyDescent="0.2">
      <c r="A42" s="29" t="s">
        <v>55</v>
      </c>
      <c r="B42" s="9"/>
      <c r="C42" s="9"/>
      <c r="D42" s="9"/>
      <c r="E42" s="4"/>
    </row>
    <row r="43" spans="1:5" ht="16" x14ac:dyDescent="0.2">
      <c r="A43" s="14" t="s">
        <v>56</v>
      </c>
      <c r="B43" s="9"/>
      <c r="C43" s="9"/>
      <c r="D43" s="9"/>
      <c r="E43" s="4"/>
    </row>
    <row r="44" spans="1:5" ht="16" x14ac:dyDescent="0.2">
      <c r="A44" s="14" t="s">
        <v>57</v>
      </c>
      <c r="B44" s="9"/>
      <c r="C44" s="9"/>
      <c r="D44" s="9"/>
      <c r="E44" s="4"/>
    </row>
    <row r="45" spans="1:5" ht="16" x14ac:dyDescent="0.2">
      <c r="A45" s="14" t="s">
        <v>58</v>
      </c>
      <c r="B45" s="9"/>
      <c r="C45" s="9"/>
      <c r="D45" s="9"/>
      <c r="E45" s="4"/>
    </row>
    <row r="46" spans="1:5" ht="16" x14ac:dyDescent="0.2">
      <c r="A46" s="14" t="s">
        <v>59</v>
      </c>
      <c r="B46" s="9"/>
      <c r="C46" s="9"/>
      <c r="D46" s="9"/>
      <c r="E46" s="4"/>
    </row>
    <row r="47" spans="1:5" ht="16" x14ac:dyDescent="0.2">
      <c r="A47" s="14" t="s">
        <v>60</v>
      </c>
      <c r="B47" s="9"/>
      <c r="C47" s="9"/>
      <c r="D47" s="9"/>
      <c r="E47" s="4"/>
    </row>
    <row r="48" spans="1:5" ht="16" x14ac:dyDescent="0.2">
      <c r="A48" s="14" t="s">
        <v>181</v>
      </c>
      <c r="B48" s="9"/>
      <c r="C48" s="9"/>
      <c r="D48" s="9"/>
      <c r="E48" s="4"/>
    </row>
    <row r="49" spans="1:5" ht="16" x14ac:dyDescent="0.2">
      <c r="A49" s="15" t="s">
        <v>182</v>
      </c>
      <c r="B49" s="9"/>
      <c r="C49" s="9"/>
      <c r="D49" s="9"/>
      <c r="E49" s="4"/>
    </row>
    <row r="50" spans="1:5" ht="16" x14ac:dyDescent="0.2">
      <c r="A50" s="15" t="s">
        <v>61</v>
      </c>
      <c r="B50" s="9"/>
      <c r="C50" s="9"/>
      <c r="D50" s="9"/>
      <c r="E50" s="4"/>
    </row>
    <row r="51" spans="1:5" ht="16" x14ac:dyDescent="0.2">
      <c r="A51" s="15" t="s">
        <v>183</v>
      </c>
      <c r="B51" s="9"/>
      <c r="C51" s="9"/>
      <c r="D51" s="9"/>
      <c r="E51" s="4"/>
    </row>
    <row r="52" spans="1:5" ht="16" x14ac:dyDescent="0.2">
      <c r="A52" s="15" t="s">
        <v>62</v>
      </c>
      <c r="B52" s="9"/>
      <c r="C52" s="9"/>
      <c r="D52" s="9"/>
      <c r="E52" s="4"/>
    </row>
    <row r="53" spans="1:5" ht="16" x14ac:dyDescent="0.2">
      <c r="A53" s="15" t="s">
        <v>63</v>
      </c>
      <c r="B53" s="9"/>
      <c r="C53" s="9"/>
      <c r="D53" s="9"/>
      <c r="E53" s="4"/>
    </row>
    <row r="54" spans="1:5" ht="16" x14ac:dyDescent="0.2">
      <c r="A54" s="15" t="s">
        <v>64</v>
      </c>
      <c r="B54" s="9"/>
      <c r="C54" s="9"/>
      <c r="D54" s="9"/>
      <c r="E54" s="4"/>
    </row>
    <row r="55" spans="1:5" ht="16" x14ac:dyDescent="0.2">
      <c r="A55" s="15" t="s">
        <v>65</v>
      </c>
      <c r="B55" s="9"/>
      <c r="C55" s="9"/>
      <c r="D55" s="9"/>
      <c r="E55" s="4"/>
    </row>
    <row r="56" spans="1:5" ht="16" x14ac:dyDescent="0.2">
      <c r="A56" s="15" t="s">
        <v>66</v>
      </c>
      <c r="B56" s="9"/>
      <c r="C56" s="9"/>
      <c r="D56" s="9"/>
      <c r="E56" s="4"/>
    </row>
    <row r="57" spans="1:5" ht="16" x14ac:dyDescent="0.2">
      <c r="A57" s="15" t="s">
        <v>67</v>
      </c>
      <c r="B57" s="9"/>
      <c r="C57" s="9"/>
      <c r="D57" s="9"/>
      <c r="E57" s="4"/>
    </row>
    <row r="58" spans="1:5" ht="16" x14ac:dyDescent="0.2">
      <c r="A58" s="15" t="s">
        <v>68</v>
      </c>
      <c r="B58" s="30"/>
      <c r="C58" s="43"/>
      <c r="D58" s="43"/>
      <c r="E58" s="4"/>
    </row>
    <row r="59" spans="1:5" ht="16" x14ac:dyDescent="0.2">
      <c r="A59" s="15" t="s">
        <v>69</v>
      </c>
      <c r="B59" s="30"/>
      <c r="C59" s="43"/>
      <c r="D59" s="43"/>
      <c r="E59" s="4"/>
    </row>
    <row r="60" spans="1:5" ht="16" x14ac:dyDescent="0.2">
      <c r="A60" s="15" t="s">
        <v>70</v>
      </c>
      <c r="B60" s="35"/>
      <c r="C60" s="32"/>
      <c r="D60" s="35"/>
      <c r="E60" s="4"/>
    </row>
    <row r="61" spans="1:5" ht="16" x14ac:dyDescent="0.2">
      <c r="A61" s="15" t="s">
        <v>71</v>
      </c>
      <c r="B61" s="32"/>
      <c r="C61" s="33"/>
      <c r="D61" s="28"/>
      <c r="E61" s="4"/>
    </row>
    <row r="62" spans="1:5" ht="16" x14ac:dyDescent="0.2">
      <c r="A62" s="15" t="s">
        <v>72</v>
      </c>
      <c r="B62" s="32"/>
      <c r="C62" s="33"/>
      <c r="D62" s="28"/>
      <c r="E62" s="4"/>
    </row>
    <row r="63" spans="1:5" ht="16" x14ac:dyDescent="0.2">
      <c r="A63" s="15" t="s">
        <v>73</v>
      </c>
      <c r="B63" s="32"/>
      <c r="C63" s="33"/>
      <c r="D63" s="28"/>
      <c r="E63" s="4"/>
    </row>
    <row r="64" spans="1:5" ht="16" x14ac:dyDescent="0.2">
      <c r="A64" s="15" t="s">
        <v>74</v>
      </c>
      <c r="B64" s="33"/>
      <c r="C64" s="33"/>
      <c r="D64" s="28"/>
      <c r="E64" s="4"/>
    </row>
    <row r="65" spans="1:5" ht="16" x14ac:dyDescent="0.2">
      <c r="A65" s="15" t="s">
        <v>75</v>
      </c>
      <c r="B65" s="33"/>
      <c r="C65" s="33"/>
      <c r="D65" s="28"/>
      <c r="E65" s="33"/>
    </row>
    <row r="66" spans="1:5" ht="16" x14ac:dyDescent="0.2">
      <c r="A66" s="15" t="s">
        <v>76</v>
      </c>
      <c r="B66" s="32"/>
      <c r="C66" s="33"/>
      <c r="D66" s="28"/>
      <c r="E66" s="33"/>
    </row>
    <row r="67" spans="1:5" ht="16" x14ac:dyDescent="0.2">
      <c r="A67" s="15" t="s">
        <v>77</v>
      </c>
      <c r="B67" s="34"/>
      <c r="C67" s="34"/>
      <c r="D67" s="34"/>
      <c r="E67" s="34"/>
    </row>
    <row r="68" spans="1:5" ht="16" x14ac:dyDescent="0.2">
      <c r="A68" s="15" t="s">
        <v>78</v>
      </c>
      <c r="B68" s="3"/>
      <c r="C68" s="32"/>
      <c r="D68" s="32"/>
      <c r="E68" s="32"/>
    </row>
    <row r="69" spans="1:5" ht="16" x14ac:dyDescent="0.2">
      <c r="A69" s="15" t="s">
        <v>79</v>
      </c>
      <c r="B69" s="39"/>
      <c r="C69" s="32"/>
      <c r="D69" s="32"/>
      <c r="E69" s="32"/>
    </row>
    <row r="70" spans="1:5" ht="16" x14ac:dyDescent="0.2">
      <c r="A70" s="15" t="s">
        <v>80</v>
      </c>
      <c r="B70" s="40"/>
      <c r="C70" s="10"/>
      <c r="D70" s="10"/>
      <c r="E70" s="32"/>
    </row>
    <row r="71" spans="1:5" ht="16" x14ac:dyDescent="0.2">
      <c r="A71" s="15" t="s">
        <v>81</v>
      </c>
      <c r="B71" s="8"/>
      <c r="C71" s="12"/>
      <c r="D71" s="12"/>
      <c r="E71" s="32"/>
    </row>
    <row r="72" spans="1:5" ht="16" x14ac:dyDescent="0.2">
      <c r="A72" s="15" t="s">
        <v>82</v>
      </c>
      <c r="B72" s="8"/>
      <c r="C72" s="36"/>
      <c r="D72" s="13"/>
      <c r="E72" s="32"/>
    </row>
    <row r="73" spans="1:5" ht="16" x14ac:dyDescent="0.2">
      <c r="A73" s="16" t="s">
        <v>83</v>
      </c>
      <c r="B73" s="37"/>
      <c r="C73" s="36"/>
      <c r="D73" s="13"/>
      <c r="E73" s="32"/>
    </row>
    <row r="74" spans="1:5" ht="16" x14ac:dyDescent="0.2">
      <c r="A74" s="16" t="s">
        <v>84</v>
      </c>
      <c r="B74" s="37"/>
      <c r="C74" s="36"/>
      <c r="D74" s="11"/>
      <c r="E74" s="32"/>
    </row>
    <row r="75" spans="1:5" ht="16" x14ac:dyDescent="0.2">
      <c r="A75" s="16" t="s">
        <v>85</v>
      </c>
      <c r="B75" s="37"/>
      <c r="C75" s="36"/>
      <c r="D75" s="11"/>
      <c r="E75" s="32"/>
    </row>
    <row r="76" spans="1:5" ht="16" x14ac:dyDescent="0.2">
      <c r="A76" s="16" t="s">
        <v>86</v>
      </c>
      <c r="B76" s="37"/>
      <c r="C76" s="11"/>
      <c r="D76" s="11"/>
      <c r="E76" s="32"/>
    </row>
    <row r="77" spans="1:5" ht="16" x14ac:dyDescent="0.2">
      <c r="A77" s="16" t="s">
        <v>87</v>
      </c>
      <c r="B77" s="37"/>
      <c r="C77" s="11"/>
      <c r="D77" s="11"/>
      <c r="E77" s="32"/>
    </row>
    <row r="78" spans="1:5" ht="16" x14ac:dyDescent="0.2">
      <c r="A78" s="16" t="s">
        <v>88</v>
      </c>
      <c r="B78" s="37"/>
      <c r="C78" s="11"/>
      <c r="D78" s="11"/>
      <c r="E78" s="32"/>
    </row>
    <row r="79" spans="1:5" ht="16" x14ac:dyDescent="0.2">
      <c r="A79" s="16" t="s">
        <v>89</v>
      </c>
      <c r="B79" s="37"/>
      <c r="C79" s="12"/>
      <c r="D79" s="11"/>
      <c r="E79" s="32"/>
    </row>
    <row r="80" spans="1:5" ht="16" x14ac:dyDescent="0.2">
      <c r="A80" s="16" t="s">
        <v>90</v>
      </c>
      <c r="B80" s="37"/>
      <c r="C80" s="36"/>
      <c r="D80" s="11"/>
      <c r="E80" s="32"/>
    </row>
    <row r="81" spans="1:5" ht="16" x14ac:dyDescent="0.2">
      <c r="A81" s="16" t="s">
        <v>91</v>
      </c>
      <c r="B81" s="37"/>
      <c r="C81" s="11"/>
      <c r="D81" s="11"/>
      <c r="E81" s="32"/>
    </row>
    <row r="82" spans="1:5" ht="16" x14ac:dyDescent="0.2">
      <c r="A82" s="16" t="s">
        <v>92</v>
      </c>
      <c r="B82" s="37"/>
      <c r="C82" s="12"/>
      <c r="D82" s="12"/>
      <c r="E82" s="32"/>
    </row>
    <row r="83" spans="1:5" ht="16" x14ac:dyDescent="0.2">
      <c r="A83" s="16" t="s">
        <v>93</v>
      </c>
      <c r="B83" s="41"/>
      <c r="C83" s="31"/>
      <c r="D83" s="11"/>
      <c r="E83" s="32"/>
    </row>
    <row r="84" spans="1:5" ht="16" x14ac:dyDescent="0.2">
      <c r="A84" s="16" t="s">
        <v>94</v>
      </c>
      <c r="B84" s="37"/>
      <c r="C84" s="11"/>
      <c r="D84" s="9"/>
      <c r="E84" s="32"/>
    </row>
    <row r="85" spans="1:5" ht="16" x14ac:dyDescent="0.2">
      <c r="A85" s="16" t="s">
        <v>95</v>
      </c>
      <c r="B85" s="9"/>
      <c r="C85" s="11"/>
      <c r="D85" s="9"/>
      <c r="E85" s="32"/>
    </row>
    <row r="86" spans="1:5" ht="16" x14ac:dyDescent="0.2">
      <c r="A86" s="16" t="s">
        <v>96</v>
      </c>
      <c r="B86" s="9"/>
      <c r="C86" s="9"/>
      <c r="D86" s="9"/>
      <c r="E86" s="32"/>
    </row>
    <row r="87" spans="1:5" ht="16" x14ac:dyDescent="0.2">
      <c r="A87" s="16" t="s">
        <v>97</v>
      </c>
      <c r="B87" s="9"/>
      <c r="C87" s="9"/>
      <c r="D87" s="9"/>
      <c r="E87" s="32"/>
    </row>
    <row r="88" spans="1:5" ht="16" x14ac:dyDescent="0.2">
      <c r="A88" s="16" t="s">
        <v>98</v>
      </c>
      <c r="B88" s="9"/>
      <c r="C88" s="9"/>
      <c r="D88" s="9"/>
      <c r="E88" s="32"/>
    </row>
    <row r="89" spans="1:5" ht="16" x14ac:dyDescent="0.2">
      <c r="A89" s="16" t="s">
        <v>99</v>
      </c>
      <c r="B89" s="9"/>
      <c r="C89" s="9"/>
      <c r="D89" s="9"/>
      <c r="E89" s="32"/>
    </row>
    <row r="90" spans="1:5" ht="16" x14ac:dyDescent="0.2">
      <c r="A90" s="16" t="s">
        <v>100</v>
      </c>
      <c r="B90" s="9"/>
      <c r="C90" s="9"/>
      <c r="D90" s="9"/>
      <c r="E90" s="32"/>
    </row>
    <row r="91" spans="1:5" ht="16" x14ac:dyDescent="0.2">
      <c r="A91" s="16" t="s">
        <v>101</v>
      </c>
      <c r="B91" s="9"/>
      <c r="C91" s="9"/>
      <c r="D91" s="9"/>
      <c r="E91" s="32"/>
    </row>
    <row r="92" spans="1:5" ht="16" x14ac:dyDescent="0.2">
      <c r="A92" s="16" t="s">
        <v>102</v>
      </c>
      <c r="B92" s="9"/>
      <c r="C92" s="9"/>
      <c r="D92" s="9"/>
      <c r="E92" s="32"/>
    </row>
    <row r="93" spans="1:5" ht="16" x14ac:dyDescent="0.2">
      <c r="A93" s="17" t="s">
        <v>103</v>
      </c>
      <c r="B93" s="9"/>
      <c r="C93" s="9"/>
      <c r="D93" s="9"/>
      <c r="E93" s="32"/>
    </row>
    <row r="94" spans="1:5" ht="16" x14ac:dyDescent="0.2">
      <c r="A94" s="16" t="s">
        <v>104</v>
      </c>
      <c r="B94" s="9"/>
      <c r="C94" s="9"/>
      <c r="D94" s="9"/>
      <c r="E94" s="32"/>
    </row>
    <row r="95" spans="1:5" ht="16" x14ac:dyDescent="0.2">
      <c r="A95" s="18" t="s">
        <v>105</v>
      </c>
      <c r="B95" s="9"/>
      <c r="C95" s="9"/>
      <c r="D95" s="9"/>
      <c r="E95" s="32"/>
    </row>
    <row r="96" spans="1:5" ht="16" x14ac:dyDescent="0.2">
      <c r="A96" s="18" t="s">
        <v>106</v>
      </c>
      <c r="B96" s="9"/>
      <c r="C96" s="9"/>
      <c r="D96" s="9"/>
      <c r="E96" s="4"/>
    </row>
    <row r="97" spans="1:5" ht="16" x14ac:dyDescent="0.2">
      <c r="A97" s="18" t="s">
        <v>107</v>
      </c>
      <c r="B97" s="9"/>
      <c r="C97" s="9"/>
      <c r="D97" s="9"/>
      <c r="E97" s="4"/>
    </row>
    <row r="98" spans="1:5" ht="16" x14ac:dyDescent="0.2">
      <c r="A98" s="18" t="s">
        <v>184</v>
      </c>
      <c r="B98" s="9"/>
      <c r="C98" s="9"/>
      <c r="D98" s="9"/>
    </row>
    <row r="99" spans="1:5" ht="16" x14ac:dyDescent="0.2">
      <c r="A99" s="18" t="s">
        <v>108</v>
      </c>
      <c r="B99" s="9"/>
      <c r="C99" s="9"/>
      <c r="D99" s="9"/>
    </row>
    <row r="100" spans="1:5" ht="16" x14ac:dyDescent="0.2">
      <c r="A100" s="18" t="s">
        <v>186</v>
      </c>
      <c r="B100" s="9"/>
      <c r="C100" s="9"/>
      <c r="D100" s="9"/>
    </row>
    <row r="101" spans="1:5" ht="16" x14ac:dyDescent="0.2">
      <c r="A101" s="18" t="s">
        <v>109</v>
      </c>
      <c r="B101" s="9"/>
      <c r="C101" s="9"/>
      <c r="D101" s="9"/>
    </row>
    <row r="102" spans="1:5" ht="16" x14ac:dyDescent="0.2">
      <c r="A102" s="18" t="s">
        <v>110</v>
      </c>
      <c r="B102" s="9"/>
      <c r="C102" s="9"/>
      <c r="D102" s="9"/>
    </row>
    <row r="103" spans="1:5" ht="16" x14ac:dyDescent="0.2">
      <c r="A103" s="18" t="s">
        <v>111</v>
      </c>
      <c r="B103" s="9"/>
      <c r="C103" s="9"/>
      <c r="D103" s="9"/>
    </row>
    <row r="104" spans="1:5" ht="16" x14ac:dyDescent="0.2">
      <c r="A104" s="18" t="s">
        <v>112</v>
      </c>
      <c r="B104" s="9"/>
      <c r="C104" s="9"/>
      <c r="D104" s="9"/>
    </row>
    <row r="105" spans="1:5" ht="16" x14ac:dyDescent="0.2">
      <c r="A105" s="18" t="s">
        <v>113</v>
      </c>
      <c r="C105" s="9"/>
      <c r="D105" s="9"/>
      <c r="E105" s="9"/>
    </row>
    <row r="106" spans="1:5" ht="16" x14ac:dyDescent="0.2">
      <c r="A106" s="18" t="s">
        <v>114</v>
      </c>
      <c r="B106" s="9"/>
      <c r="C106" s="9"/>
      <c r="D106" s="9"/>
      <c r="E106" s="9"/>
    </row>
    <row r="107" spans="1:5" ht="16" x14ac:dyDescent="0.2">
      <c r="A107" s="18" t="s">
        <v>115</v>
      </c>
      <c r="B107" s="9"/>
      <c r="C107" s="9"/>
      <c r="D107" s="9"/>
      <c r="E107" s="9"/>
    </row>
    <row r="108" spans="1:5" ht="16" x14ac:dyDescent="0.2">
      <c r="A108" s="18" t="s">
        <v>116</v>
      </c>
      <c r="B108" s="9"/>
      <c r="C108" s="9"/>
      <c r="D108" s="9"/>
      <c r="E108" s="9"/>
    </row>
    <row r="109" spans="1:5" ht="16" x14ac:dyDescent="0.2">
      <c r="A109" s="18" t="s">
        <v>117</v>
      </c>
      <c r="B109" s="9"/>
      <c r="C109" s="9"/>
      <c r="D109" s="9"/>
      <c r="E109" s="9"/>
    </row>
    <row r="110" spans="1:5" ht="16" x14ac:dyDescent="0.2">
      <c r="A110" s="18" t="s">
        <v>118</v>
      </c>
      <c r="B110" s="9"/>
      <c r="C110" s="9"/>
      <c r="D110" s="9"/>
      <c r="E110" s="9"/>
    </row>
    <row r="111" spans="1:5" ht="16" x14ac:dyDescent="0.2">
      <c r="A111" s="18" t="s">
        <v>119</v>
      </c>
      <c r="B111" s="9"/>
      <c r="C111" s="9"/>
      <c r="D111" s="9"/>
      <c r="E111" s="9"/>
    </row>
    <row r="112" spans="1:5" ht="16" x14ac:dyDescent="0.2">
      <c r="A112" s="18" t="s">
        <v>120</v>
      </c>
      <c r="B112" s="9"/>
      <c r="C112" s="9"/>
      <c r="D112" s="9"/>
      <c r="E112" s="9"/>
    </row>
    <row r="113" spans="1:5" ht="16" x14ac:dyDescent="0.2">
      <c r="A113" s="18" t="s">
        <v>121</v>
      </c>
      <c r="B113" s="9"/>
      <c r="C113" s="9"/>
      <c r="D113" s="9"/>
      <c r="E113" s="9"/>
    </row>
    <row r="114" spans="1:5" ht="16" x14ac:dyDescent="0.2">
      <c r="A114" s="18" t="s">
        <v>122</v>
      </c>
      <c r="B114" s="9"/>
      <c r="C114" s="9"/>
      <c r="D114" s="9"/>
      <c r="E114" s="9"/>
    </row>
    <row r="115" spans="1:5" ht="16" x14ac:dyDescent="0.2">
      <c r="A115" s="18" t="s">
        <v>123</v>
      </c>
      <c r="B115" s="9"/>
      <c r="C115" s="9"/>
      <c r="D115" s="9"/>
      <c r="E115" s="9"/>
    </row>
    <row r="116" spans="1:5" ht="16" x14ac:dyDescent="0.2">
      <c r="A116" s="18" t="s">
        <v>124</v>
      </c>
      <c r="B116" s="9"/>
      <c r="C116" s="9"/>
      <c r="D116" s="9"/>
      <c r="E116" s="9"/>
    </row>
    <row r="117" spans="1:5" ht="16" x14ac:dyDescent="0.2">
      <c r="A117" s="18" t="s">
        <v>125</v>
      </c>
      <c r="B117" s="9"/>
      <c r="C117" s="9"/>
      <c r="D117" s="9"/>
      <c r="E117" s="9"/>
    </row>
    <row r="118" spans="1:5" ht="16" x14ac:dyDescent="0.2">
      <c r="A118" s="18" t="s">
        <v>126</v>
      </c>
      <c r="B118" s="9"/>
      <c r="C118" s="9"/>
      <c r="D118" s="9"/>
      <c r="E118" s="9"/>
    </row>
    <row r="119" spans="1:5" ht="16" x14ac:dyDescent="0.2">
      <c r="A119" s="18" t="s">
        <v>127</v>
      </c>
      <c r="B119" s="9"/>
      <c r="C119" s="9"/>
      <c r="D119" s="9"/>
      <c r="E119" s="9"/>
    </row>
    <row r="120" spans="1:5" ht="16" x14ac:dyDescent="0.2">
      <c r="A120" s="18" t="s">
        <v>128</v>
      </c>
      <c r="B120" s="9"/>
      <c r="C120" s="9"/>
      <c r="D120" s="9"/>
      <c r="E120" s="9"/>
    </row>
    <row r="121" spans="1:5" ht="16" x14ac:dyDescent="0.2">
      <c r="A121" s="16" t="s">
        <v>129</v>
      </c>
      <c r="B121" s="9"/>
      <c r="C121" s="9"/>
      <c r="D121" s="9"/>
      <c r="E121" s="9"/>
    </row>
    <row r="122" spans="1:5" ht="16" x14ac:dyDescent="0.2">
      <c r="A122" s="16" t="s">
        <v>130</v>
      </c>
      <c r="B122" s="9"/>
      <c r="C122" s="9"/>
      <c r="D122" s="9"/>
      <c r="E122" s="9"/>
    </row>
    <row r="123" spans="1:5" ht="16" x14ac:dyDescent="0.2">
      <c r="A123" s="16" t="s">
        <v>131</v>
      </c>
      <c r="B123" s="9"/>
      <c r="C123" s="9"/>
      <c r="D123" s="9"/>
      <c r="E123" s="9"/>
    </row>
    <row r="124" spans="1:5" ht="16" x14ac:dyDescent="0.2">
      <c r="A124" s="16" t="s">
        <v>132</v>
      </c>
      <c r="B124" s="9"/>
      <c r="C124" s="9"/>
      <c r="D124" s="9"/>
      <c r="E124" s="9"/>
    </row>
    <row r="125" spans="1:5" ht="16" x14ac:dyDescent="0.2">
      <c r="A125" s="16" t="s">
        <v>133</v>
      </c>
      <c r="B125" s="9"/>
      <c r="C125" s="9"/>
      <c r="D125" s="9"/>
      <c r="E125" s="9"/>
    </row>
    <row r="126" spans="1:5" ht="16" x14ac:dyDescent="0.2">
      <c r="A126" s="16" t="s">
        <v>134</v>
      </c>
      <c r="B126" s="9"/>
      <c r="C126" s="9"/>
      <c r="D126" s="9"/>
      <c r="E126" s="9"/>
    </row>
    <row r="127" spans="1:5" ht="16" x14ac:dyDescent="0.2">
      <c r="A127" s="16" t="s">
        <v>135</v>
      </c>
      <c r="B127" s="9"/>
      <c r="C127" s="9"/>
      <c r="D127" s="9"/>
      <c r="E127" s="9"/>
    </row>
    <row r="128" spans="1:5" ht="16" x14ac:dyDescent="0.2">
      <c r="A128" s="16" t="s">
        <v>136</v>
      </c>
      <c r="B128" s="9"/>
      <c r="C128" s="9"/>
      <c r="D128" s="9"/>
      <c r="E128" s="9"/>
    </row>
    <row r="129" spans="1:5" ht="16" x14ac:dyDescent="0.2">
      <c r="A129" s="16"/>
      <c r="B129" s="9"/>
      <c r="C129" s="9"/>
      <c r="D129" s="9"/>
      <c r="E129" s="9"/>
    </row>
    <row r="130" spans="1:5" ht="16" x14ac:dyDescent="0.2">
      <c r="A130" s="19" t="s">
        <v>137</v>
      </c>
      <c r="B130" s="9"/>
      <c r="C130" s="9"/>
      <c r="D130" s="9"/>
      <c r="E130" s="9"/>
    </row>
    <row r="131" spans="1:5" ht="16" x14ac:dyDescent="0.2">
      <c r="A131" s="16" t="s">
        <v>138</v>
      </c>
      <c r="B131" s="9"/>
      <c r="C131" s="9"/>
      <c r="D131" s="9"/>
      <c r="E131" s="9"/>
    </row>
    <row r="132" spans="1:5" ht="16" x14ac:dyDescent="0.2">
      <c r="A132" s="17" t="s">
        <v>139</v>
      </c>
      <c r="B132" s="9"/>
      <c r="C132" s="9"/>
      <c r="D132" s="9"/>
      <c r="E132" s="9"/>
    </row>
    <row r="133" spans="1:5" ht="16" x14ac:dyDescent="0.2">
      <c r="A133" s="17" t="s">
        <v>140</v>
      </c>
      <c r="B133" s="9"/>
      <c r="C133" s="9"/>
      <c r="D133" s="9"/>
      <c r="E133" s="9"/>
    </row>
    <row r="134" spans="1:5" ht="16" x14ac:dyDescent="0.2">
      <c r="A134" s="17" t="s">
        <v>141</v>
      </c>
      <c r="B134" s="9"/>
      <c r="C134" s="9"/>
      <c r="D134" s="9"/>
      <c r="E134" s="9"/>
    </row>
    <row r="135" spans="1:5" ht="16" x14ac:dyDescent="0.2">
      <c r="A135" s="17" t="s">
        <v>142</v>
      </c>
      <c r="B135" s="9"/>
      <c r="C135" s="9"/>
      <c r="D135" s="9"/>
      <c r="E135" s="9"/>
    </row>
    <row r="136" spans="1:5" ht="16" x14ac:dyDescent="0.2">
      <c r="A136" s="17" t="s">
        <v>143</v>
      </c>
      <c r="B136" s="9"/>
      <c r="C136" s="9"/>
      <c r="D136" s="9"/>
      <c r="E136" s="9"/>
    </row>
    <row r="137" spans="1:5" ht="16" x14ac:dyDescent="0.2">
      <c r="A137" s="17" t="s">
        <v>144</v>
      </c>
      <c r="B137" s="9"/>
      <c r="C137" s="9"/>
      <c r="D137" s="9"/>
      <c r="E137" s="9"/>
    </row>
    <row r="138" spans="1:5" ht="16" x14ac:dyDescent="0.2">
      <c r="A138" s="17" t="s">
        <v>145</v>
      </c>
      <c r="B138" s="9"/>
      <c r="C138" s="9"/>
      <c r="D138" s="9"/>
      <c r="E138" s="9"/>
    </row>
    <row r="139" spans="1:5" ht="16" x14ac:dyDescent="0.2">
      <c r="A139" s="17" t="s">
        <v>146</v>
      </c>
      <c r="B139" s="9"/>
      <c r="C139" s="9"/>
      <c r="D139" s="9"/>
      <c r="E139" s="9"/>
    </row>
    <row r="140" spans="1:5" ht="16" x14ac:dyDescent="0.2">
      <c r="A140" s="17" t="s">
        <v>147</v>
      </c>
      <c r="B140" s="9"/>
      <c r="C140" s="9"/>
      <c r="D140" s="9"/>
      <c r="E140" s="9"/>
    </row>
    <row r="141" spans="1:5" ht="16" x14ac:dyDescent="0.2">
      <c r="A141" s="17" t="s">
        <v>148</v>
      </c>
      <c r="B141" s="9"/>
      <c r="C141" s="9"/>
      <c r="D141" s="9"/>
      <c r="E141" s="9"/>
    </row>
    <row r="142" spans="1:5" ht="16" x14ac:dyDescent="0.2">
      <c r="A142" s="17" t="s">
        <v>149</v>
      </c>
      <c r="B142" s="9"/>
      <c r="C142" s="9"/>
      <c r="D142" s="9"/>
      <c r="E142" s="9"/>
    </row>
    <row r="143" spans="1:5" ht="16" x14ac:dyDescent="0.2">
      <c r="A143" s="17" t="s">
        <v>150</v>
      </c>
      <c r="B143" s="9"/>
      <c r="C143" s="9"/>
      <c r="D143" s="9"/>
      <c r="E143" s="9"/>
    </row>
    <row r="144" spans="1:5" ht="16" x14ac:dyDescent="0.2">
      <c r="A144" s="17" t="s">
        <v>151</v>
      </c>
      <c r="B144" s="9"/>
      <c r="C144" s="9"/>
      <c r="D144" s="9"/>
      <c r="E144" s="9"/>
    </row>
    <row r="145" spans="1:5" ht="16" x14ac:dyDescent="0.2">
      <c r="A145" s="17" t="s">
        <v>152</v>
      </c>
      <c r="B145" s="9"/>
      <c r="C145" s="9"/>
      <c r="D145" s="9"/>
      <c r="E145" s="9"/>
    </row>
    <row r="146" spans="1:5" ht="16" x14ac:dyDescent="0.2">
      <c r="A146" s="17" t="s">
        <v>153</v>
      </c>
      <c r="B146" s="9"/>
      <c r="C146" s="9"/>
      <c r="D146" s="9"/>
      <c r="E146" s="9"/>
    </row>
    <row r="147" spans="1:5" ht="16" x14ac:dyDescent="0.2">
      <c r="A147" s="17" t="s">
        <v>154</v>
      </c>
      <c r="B147" s="9"/>
      <c r="C147" s="9"/>
      <c r="D147" s="9"/>
      <c r="E147" s="9"/>
    </row>
    <row r="148" spans="1:5" ht="16" x14ac:dyDescent="0.2">
      <c r="A148" s="17" t="s">
        <v>155</v>
      </c>
      <c r="B148" s="9"/>
      <c r="C148" s="9"/>
      <c r="D148" s="9"/>
      <c r="E148" s="9"/>
    </row>
    <row r="149" spans="1:5" ht="16" x14ac:dyDescent="0.2">
      <c r="A149" s="17" t="s">
        <v>156</v>
      </c>
      <c r="B149" s="9"/>
      <c r="C149" s="9"/>
      <c r="D149" s="9"/>
      <c r="E149" s="9"/>
    </row>
    <row r="150" spans="1:5" ht="16" x14ac:dyDescent="0.2">
      <c r="A150" s="17" t="s">
        <v>157</v>
      </c>
      <c r="B150" s="9"/>
      <c r="C150" s="9"/>
      <c r="D150" s="9"/>
      <c r="E150" s="9"/>
    </row>
    <row r="151" spans="1:5" ht="16" x14ac:dyDescent="0.2">
      <c r="A151" s="17" t="s">
        <v>158</v>
      </c>
      <c r="B151" s="9"/>
      <c r="C151" s="9"/>
      <c r="D151" s="9"/>
      <c r="E151" s="9"/>
    </row>
    <row r="152" spans="1:5" ht="16" x14ac:dyDescent="0.2">
      <c r="A152" s="17" t="s">
        <v>159</v>
      </c>
      <c r="B152" s="9"/>
      <c r="C152" s="9"/>
      <c r="D152" s="9"/>
      <c r="E152" s="9"/>
    </row>
    <row r="153" spans="1:5" ht="16" x14ac:dyDescent="0.2">
      <c r="A153" s="17" t="s">
        <v>160</v>
      </c>
      <c r="B153" s="9"/>
      <c r="C153" s="9"/>
      <c r="D153" s="9"/>
      <c r="E153" s="9"/>
    </row>
    <row r="154" spans="1:5" ht="16" x14ac:dyDescent="0.2">
      <c r="A154" s="17" t="s">
        <v>161</v>
      </c>
      <c r="B154" s="9"/>
      <c r="C154" s="9"/>
      <c r="D154" s="9"/>
      <c r="E154" s="9"/>
    </row>
    <row r="155" spans="1:5" ht="16" x14ac:dyDescent="0.2">
      <c r="A155" s="17" t="s">
        <v>162</v>
      </c>
      <c r="B155" s="9"/>
      <c r="C155" s="9"/>
      <c r="D155" s="9"/>
      <c r="E155" s="9"/>
    </row>
    <row r="156" spans="1:5" ht="16" x14ac:dyDescent="0.2">
      <c r="A156" s="17" t="s">
        <v>163</v>
      </c>
      <c r="B156" s="9"/>
      <c r="C156" s="9"/>
      <c r="D156" s="9"/>
      <c r="E156" s="9"/>
    </row>
    <row r="157" spans="1:5" ht="16" x14ac:dyDescent="0.2">
      <c r="A157" s="17" t="s">
        <v>164</v>
      </c>
      <c r="B157" s="9"/>
      <c r="C157" s="9"/>
      <c r="D157" s="9"/>
      <c r="E157" s="9"/>
    </row>
    <row r="158" spans="1:5" ht="16" x14ac:dyDescent="0.2">
      <c r="A158" s="17" t="s">
        <v>165</v>
      </c>
      <c r="B158" s="9"/>
      <c r="C158" s="9"/>
      <c r="D158" s="9"/>
      <c r="E158" s="9"/>
    </row>
    <row r="159" spans="1:5" ht="16" x14ac:dyDescent="0.2">
      <c r="A159" s="17" t="s">
        <v>166</v>
      </c>
      <c r="B159" s="9"/>
      <c r="C159" s="9"/>
      <c r="D159" s="9"/>
      <c r="E159" s="9"/>
    </row>
    <row r="160" spans="1:5" ht="16" x14ac:dyDescent="0.2">
      <c r="A160" s="17" t="s">
        <v>167</v>
      </c>
      <c r="B160" s="9"/>
      <c r="C160" s="9"/>
      <c r="D160" s="9"/>
      <c r="E160" s="9"/>
    </row>
    <row r="161" spans="1:5" ht="16" x14ac:dyDescent="0.2">
      <c r="A161" s="17" t="s">
        <v>168</v>
      </c>
      <c r="B161" s="9"/>
      <c r="C161" s="9"/>
      <c r="D161" s="9"/>
      <c r="E161" s="9"/>
    </row>
    <row r="162" spans="1:5" ht="16" x14ac:dyDescent="0.2">
      <c r="A162" s="17" t="s">
        <v>169</v>
      </c>
      <c r="B162" s="9"/>
      <c r="C162" s="9"/>
      <c r="D162" s="9"/>
      <c r="E162" s="9"/>
    </row>
    <row r="163" spans="1:5" ht="16" x14ac:dyDescent="0.2">
      <c r="A163" s="17" t="s">
        <v>170</v>
      </c>
      <c r="B163" s="9"/>
      <c r="C163" s="9"/>
      <c r="D163" s="9"/>
      <c r="E163" s="9"/>
    </row>
    <row r="164" spans="1:5" ht="16" x14ac:dyDescent="0.2">
      <c r="A164" s="17" t="s">
        <v>171</v>
      </c>
      <c r="B164" s="9"/>
      <c r="C164" s="9"/>
      <c r="D164" s="9"/>
      <c r="E164" s="9"/>
    </row>
    <row r="165" spans="1:5" ht="16" x14ac:dyDescent="0.2">
      <c r="A165" s="17" t="s">
        <v>172</v>
      </c>
      <c r="B165" s="9"/>
      <c r="C165" s="9"/>
      <c r="D165" s="9"/>
      <c r="E165" s="9"/>
    </row>
    <row r="166" spans="1:5" ht="16" x14ac:dyDescent="0.2">
      <c r="A166" s="17" t="s">
        <v>173</v>
      </c>
      <c r="B166" s="9"/>
      <c r="C166" s="9"/>
      <c r="D166" s="9"/>
      <c r="E166" s="9"/>
    </row>
    <row r="167" spans="1:5" ht="16" x14ac:dyDescent="0.2">
      <c r="A167" s="17" t="s">
        <v>174</v>
      </c>
      <c r="B167" s="9"/>
      <c r="C167" s="9"/>
      <c r="D167" s="9"/>
      <c r="E167" s="9"/>
    </row>
    <row r="168" spans="1:5" ht="16" x14ac:dyDescent="0.2">
      <c r="A168" s="17" t="s">
        <v>175</v>
      </c>
      <c r="B168" s="9"/>
      <c r="C168" s="9"/>
      <c r="D168" s="9"/>
      <c r="E168" s="9"/>
    </row>
    <row r="169" spans="1:5" ht="16" x14ac:dyDescent="0.2">
      <c r="A169" s="20" t="s">
        <v>176</v>
      </c>
      <c r="B169" s="9"/>
      <c r="C169" s="9"/>
      <c r="D169" s="9"/>
      <c r="E169" s="9"/>
    </row>
    <row r="170" spans="1:5" ht="16" x14ac:dyDescent="0.2">
      <c r="A170" s="17" t="s">
        <v>177</v>
      </c>
      <c r="B170" s="9"/>
      <c r="C170" s="9"/>
      <c r="D170" s="9"/>
      <c r="E170" s="9"/>
    </row>
    <row r="171" spans="1:5" ht="16" x14ac:dyDescent="0.2">
      <c r="A171" s="17" t="s">
        <v>178</v>
      </c>
      <c r="B171" s="9"/>
      <c r="C171" s="9"/>
      <c r="D171" s="9"/>
      <c r="E171" s="9"/>
    </row>
    <row r="172" spans="1:5" ht="16" x14ac:dyDescent="0.2">
      <c r="A172" s="2" t="s">
        <v>224</v>
      </c>
      <c r="B172" s="9"/>
      <c r="C172" s="9"/>
      <c r="D172" s="9"/>
      <c r="E172" s="9"/>
    </row>
    <row r="173" spans="1:5" ht="16" x14ac:dyDescent="0.2">
      <c r="B173" s="9"/>
      <c r="C173" s="9"/>
      <c r="D173" s="9"/>
      <c r="E173" s="9"/>
    </row>
    <row r="174" spans="1:5" ht="16" x14ac:dyDescent="0.2">
      <c r="B174" s="9"/>
      <c r="C174" s="9"/>
      <c r="D174" s="9"/>
      <c r="E174" s="9"/>
    </row>
    <row r="175" spans="1:5" ht="16" x14ac:dyDescent="0.2">
      <c r="B175" s="9"/>
      <c r="C175" s="9"/>
      <c r="D175" s="9"/>
      <c r="E175" s="9"/>
    </row>
    <row r="176" spans="1:5" ht="16" x14ac:dyDescent="0.2">
      <c r="B176" s="9"/>
      <c r="C176" s="9"/>
      <c r="D176" s="9"/>
      <c r="E176" s="9"/>
    </row>
    <row r="177" spans="2:5" ht="16" x14ac:dyDescent="0.2">
      <c r="B177" s="9"/>
      <c r="C177" s="9"/>
      <c r="D177" s="9"/>
      <c r="E177" s="9"/>
    </row>
    <row r="178" spans="2:5" ht="16" x14ac:dyDescent="0.2">
      <c r="B178" s="9"/>
      <c r="C178" s="9"/>
      <c r="D178" s="9"/>
      <c r="E178" s="9"/>
    </row>
    <row r="179" spans="2:5" ht="16" x14ac:dyDescent="0.2">
      <c r="B179" s="9"/>
      <c r="C179" s="9"/>
      <c r="D179" s="9"/>
      <c r="E179" s="9"/>
    </row>
    <row r="180" spans="2:5" ht="16" x14ac:dyDescent="0.2">
      <c r="B180" s="9"/>
      <c r="C180" s="9"/>
      <c r="D180" s="9"/>
      <c r="E180" s="9"/>
    </row>
    <row r="181" spans="2:5" ht="16" x14ac:dyDescent="0.2">
      <c r="B181" s="9"/>
      <c r="C181" s="9"/>
      <c r="D181" s="9"/>
      <c r="E181" s="9"/>
    </row>
    <row r="182" spans="2:5" ht="16" x14ac:dyDescent="0.2">
      <c r="B182" s="9"/>
      <c r="C182" s="9"/>
      <c r="D182" s="9"/>
      <c r="E182" s="9"/>
    </row>
    <row r="183" spans="2:5" ht="16" x14ac:dyDescent="0.2">
      <c r="B183" s="9"/>
      <c r="C183" s="9"/>
      <c r="D183" s="9"/>
      <c r="E183" s="9"/>
    </row>
    <row r="184" spans="2:5" ht="16" x14ac:dyDescent="0.2">
      <c r="B184" s="9"/>
      <c r="C184" s="9"/>
      <c r="D184" s="9"/>
      <c r="E184" s="9"/>
    </row>
    <row r="185" spans="2:5" ht="16" x14ac:dyDescent="0.2">
      <c r="B185" s="9"/>
      <c r="C185" s="9"/>
      <c r="D185" s="9"/>
      <c r="E185" s="9"/>
    </row>
    <row r="186" spans="2:5" ht="16" x14ac:dyDescent="0.2">
      <c r="B186" s="9"/>
      <c r="C186" s="9"/>
      <c r="D186" s="9"/>
      <c r="E186" s="9"/>
    </row>
    <row r="187" spans="2:5" ht="16" x14ac:dyDescent="0.2">
      <c r="B187" s="9"/>
      <c r="C187" s="9"/>
      <c r="D187" s="9"/>
      <c r="E187" s="9"/>
    </row>
    <row r="188" spans="2:5" ht="16" x14ac:dyDescent="0.2">
      <c r="B188" s="9"/>
      <c r="C188" s="9"/>
      <c r="D188" s="9"/>
      <c r="E188" s="9"/>
    </row>
    <row r="189" spans="2:5" ht="16" x14ac:dyDescent="0.2">
      <c r="B189" s="9"/>
      <c r="C189" s="9"/>
      <c r="D189" s="9"/>
      <c r="E189" s="9"/>
    </row>
    <row r="190" spans="2:5" ht="16" x14ac:dyDescent="0.2">
      <c r="B190" s="9"/>
      <c r="C190" s="9"/>
      <c r="D190" s="9"/>
      <c r="E190" s="9"/>
    </row>
    <row r="191" spans="2:5" ht="16" x14ac:dyDescent="0.2">
      <c r="B191" s="9"/>
      <c r="C191" s="9"/>
      <c r="D191" s="9"/>
      <c r="E191" s="9"/>
    </row>
    <row r="192" spans="2:5" ht="16" x14ac:dyDescent="0.2">
      <c r="B192" s="9"/>
      <c r="C192" s="9"/>
      <c r="D192" s="9"/>
      <c r="E192" s="9"/>
    </row>
    <row r="193" spans="2:5" ht="16" x14ac:dyDescent="0.2">
      <c r="B193" s="9"/>
      <c r="C193" s="9"/>
      <c r="D193" s="9"/>
      <c r="E193" s="9"/>
    </row>
    <row r="194" spans="2:5" ht="16" x14ac:dyDescent="0.2">
      <c r="B194" s="9"/>
      <c r="C194" s="9"/>
      <c r="D194" s="9"/>
      <c r="E194" s="9"/>
    </row>
    <row r="195" spans="2:5" ht="16" x14ac:dyDescent="0.2">
      <c r="B195" s="9"/>
      <c r="C195" s="9"/>
      <c r="D195" s="9"/>
      <c r="E195" s="9"/>
    </row>
    <row r="196" spans="2:5" ht="16" x14ac:dyDescent="0.2">
      <c r="B196" s="9"/>
      <c r="C196" s="9"/>
      <c r="D196" s="9"/>
      <c r="E196" s="9"/>
    </row>
    <row r="197" spans="2:5" ht="16" x14ac:dyDescent="0.2">
      <c r="B197" s="9"/>
      <c r="C197" s="9"/>
      <c r="D197" s="9"/>
      <c r="E197" s="9"/>
    </row>
    <row r="198" spans="2:5" ht="16" x14ac:dyDescent="0.2">
      <c r="B198" s="9"/>
      <c r="C198" s="9"/>
      <c r="D198" s="9"/>
      <c r="E198" s="9"/>
    </row>
    <row r="199" spans="2:5" ht="16" x14ac:dyDescent="0.2">
      <c r="B199" s="9"/>
      <c r="C199" s="9"/>
      <c r="D199" s="9"/>
      <c r="E199" s="9"/>
    </row>
    <row r="200" spans="2:5" ht="16" x14ac:dyDescent="0.2">
      <c r="B200" s="9"/>
      <c r="C200" s="9"/>
      <c r="D200" s="9"/>
      <c r="E200" s="9"/>
    </row>
    <row r="201" spans="2:5" ht="16" x14ac:dyDescent="0.2">
      <c r="B201" s="9"/>
      <c r="C201" s="9"/>
      <c r="D201" s="9"/>
      <c r="E201" s="9"/>
    </row>
    <row r="202" spans="2:5" ht="16" x14ac:dyDescent="0.2">
      <c r="B202" s="9"/>
      <c r="C202" s="9"/>
      <c r="D202" s="9"/>
      <c r="E202" s="9"/>
    </row>
    <row r="203" spans="2:5" ht="16" x14ac:dyDescent="0.2">
      <c r="B203" s="9"/>
      <c r="C203" s="9"/>
      <c r="D203" s="9"/>
      <c r="E203" s="9"/>
    </row>
    <row r="204" spans="2:5" ht="16" x14ac:dyDescent="0.2">
      <c r="B204" s="9"/>
      <c r="C204" s="9"/>
      <c r="D204" s="9"/>
      <c r="E204" s="9"/>
    </row>
    <row r="205" spans="2:5" ht="16" x14ac:dyDescent="0.2">
      <c r="B205" s="9"/>
      <c r="C205" s="9"/>
      <c r="D205" s="9"/>
      <c r="E205" s="9"/>
    </row>
    <row r="206" spans="2:5" ht="16" x14ac:dyDescent="0.2">
      <c r="B206" s="9"/>
      <c r="C206" s="9"/>
      <c r="D206" s="9"/>
      <c r="E206" s="9"/>
    </row>
    <row r="207" spans="2:5" ht="16" x14ac:dyDescent="0.2">
      <c r="B207" s="9"/>
      <c r="C207" s="9"/>
      <c r="D207" s="9"/>
      <c r="E207" s="9"/>
    </row>
    <row r="208" spans="2:5" ht="16" x14ac:dyDescent="0.2">
      <c r="B208" s="9"/>
      <c r="C208" s="9"/>
      <c r="D208" s="9"/>
      <c r="E208" s="9"/>
    </row>
    <row r="209" spans="2:5" ht="16" x14ac:dyDescent="0.2">
      <c r="B209" s="9"/>
      <c r="C209" s="9"/>
      <c r="D209" s="9"/>
      <c r="E209" s="9"/>
    </row>
    <row r="210" spans="2:5" ht="16" x14ac:dyDescent="0.2">
      <c r="B210" s="9"/>
      <c r="C210" s="9"/>
      <c r="D210" s="9"/>
      <c r="E210" s="9"/>
    </row>
    <row r="211" spans="2:5" ht="16" x14ac:dyDescent="0.2">
      <c r="B211" s="9"/>
      <c r="C211" s="9"/>
      <c r="D211" s="9"/>
      <c r="E211" s="9"/>
    </row>
    <row r="212" spans="2:5" ht="16" x14ac:dyDescent="0.2">
      <c r="B212" s="9"/>
      <c r="C212" s="9"/>
      <c r="D212" s="9"/>
      <c r="E212" s="9"/>
    </row>
    <row r="213" spans="2:5" ht="16" x14ac:dyDescent="0.2">
      <c r="B213" s="9"/>
      <c r="C213" s="9"/>
      <c r="D213" s="9"/>
      <c r="E213" s="9"/>
    </row>
    <row r="214" spans="2:5" ht="16" x14ac:dyDescent="0.2">
      <c r="B214" s="9"/>
      <c r="C214" s="9"/>
      <c r="D214" s="9"/>
      <c r="E214" s="9"/>
    </row>
    <row r="215" spans="2:5" ht="16" x14ac:dyDescent="0.2">
      <c r="B215" s="9"/>
      <c r="C215" s="9"/>
      <c r="D215" s="9"/>
      <c r="E215" s="9"/>
    </row>
    <row r="216" spans="2:5" ht="16" x14ac:dyDescent="0.2">
      <c r="B216" s="9"/>
      <c r="C216" s="9"/>
      <c r="D216" s="9"/>
      <c r="E216" s="9"/>
    </row>
    <row r="217" spans="2:5" ht="16" x14ac:dyDescent="0.2">
      <c r="B217" s="9"/>
      <c r="C217" s="9"/>
      <c r="D217" s="9"/>
      <c r="E217" s="9"/>
    </row>
    <row r="218" spans="2:5" ht="16" x14ac:dyDescent="0.2">
      <c r="B218" s="9"/>
      <c r="C218" s="9"/>
      <c r="D218" s="9"/>
      <c r="E218" s="9"/>
    </row>
    <row r="219" spans="2:5" ht="16" x14ac:dyDescent="0.2">
      <c r="B219" s="9"/>
      <c r="C219" s="9"/>
      <c r="D219" s="9"/>
      <c r="E219" s="9"/>
    </row>
    <row r="220" spans="2:5" ht="16" x14ac:dyDescent="0.2">
      <c r="B220" s="9"/>
      <c r="C220" s="9"/>
      <c r="D220" s="9"/>
      <c r="E220" s="9"/>
    </row>
    <row r="221" spans="2:5" ht="16" x14ac:dyDescent="0.2">
      <c r="B221" s="9"/>
      <c r="C221" s="9"/>
      <c r="D221" s="9"/>
      <c r="E221" s="9"/>
    </row>
    <row r="222" spans="2:5" ht="16" x14ac:dyDescent="0.2">
      <c r="B222" s="9"/>
      <c r="C222" s="9"/>
      <c r="D222" s="9"/>
      <c r="E222" s="9"/>
    </row>
    <row r="223" spans="2:5" ht="16" x14ac:dyDescent="0.2">
      <c r="B223" s="9"/>
      <c r="C223" s="9"/>
      <c r="D223" s="9"/>
      <c r="E223" s="9"/>
    </row>
    <row r="224" spans="2:5" ht="16" x14ac:dyDescent="0.2">
      <c r="B224" s="9"/>
      <c r="C224" s="9"/>
      <c r="D224" s="9"/>
      <c r="E224" s="9"/>
    </row>
    <row r="225" spans="2:5" ht="16" x14ac:dyDescent="0.2">
      <c r="B225" s="9"/>
      <c r="C225" s="9"/>
      <c r="D225" s="9"/>
      <c r="E225" s="9"/>
    </row>
    <row r="226" spans="2:5" ht="16" x14ac:dyDescent="0.2">
      <c r="B226" s="9"/>
      <c r="C226" s="9"/>
      <c r="D226" s="9"/>
      <c r="E226" s="9"/>
    </row>
    <row r="227" spans="2:5" ht="16" x14ac:dyDescent="0.2">
      <c r="B227" s="9"/>
      <c r="C227" s="9"/>
      <c r="D227" s="9"/>
      <c r="E227" s="9"/>
    </row>
    <row r="228" spans="2:5" ht="16" x14ac:dyDescent="0.2">
      <c r="B228" s="9"/>
      <c r="C228" s="9"/>
      <c r="D228" s="9"/>
      <c r="E228" s="9"/>
    </row>
    <row r="229" spans="2:5" ht="16" x14ac:dyDescent="0.2">
      <c r="B229" s="9"/>
      <c r="C229" s="9"/>
      <c r="D229" s="9"/>
      <c r="E229" s="9"/>
    </row>
    <row r="230" spans="2:5" ht="16" x14ac:dyDescent="0.2">
      <c r="B230" s="9"/>
      <c r="C230" s="9"/>
      <c r="D230" s="9"/>
      <c r="E230" s="9"/>
    </row>
    <row r="231" spans="2:5" ht="16" x14ac:dyDescent="0.2">
      <c r="B231" s="9"/>
      <c r="C231" s="9"/>
      <c r="D231" s="9"/>
      <c r="E231" s="9"/>
    </row>
    <row r="232" spans="2:5" ht="16" x14ac:dyDescent="0.2">
      <c r="B232" s="9"/>
      <c r="C232" s="9"/>
      <c r="D232" s="9"/>
      <c r="E232" s="9"/>
    </row>
    <row r="233" spans="2:5" ht="16" x14ac:dyDescent="0.2">
      <c r="B233" s="9"/>
      <c r="C233" s="9"/>
      <c r="D233" s="9"/>
      <c r="E233" s="9"/>
    </row>
    <row r="234" spans="2:5" ht="16" x14ac:dyDescent="0.2">
      <c r="B234" s="9"/>
      <c r="C234" s="9"/>
      <c r="D234" s="9"/>
      <c r="E234" s="9"/>
    </row>
    <row r="235" spans="2:5" ht="16" x14ac:dyDescent="0.2">
      <c r="B235" s="9"/>
      <c r="C235" s="9"/>
      <c r="D235" s="9"/>
      <c r="E235" s="9"/>
    </row>
    <row r="236" spans="2:5" ht="16" x14ac:dyDescent="0.2">
      <c r="B236" s="9"/>
      <c r="C236" s="9"/>
      <c r="D236" s="9"/>
      <c r="E236" s="9"/>
    </row>
    <row r="237" spans="2:5" ht="16" x14ac:dyDescent="0.2">
      <c r="B237" s="9"/>
      <c r="C237" s="9"/>
      <c r="D237" s="9"/>
      <c r="E237" s="9"/>
    </row>
    <row r="238" spans="2:5" ht="16" x14ac:dyDescent="0.2">
      <c r="B238" s="9"/>
      <c r="C238" s="9"/>
      <c r="D238" s="9"/>
      <c r="E238" s="9"/>
    </row>
    <row r="239" spans="2:5" ht="16" x14ac:dyDescent="0.2">
      <c r="B239" s="9"/>
      <c r="C239" s="9"/>
      <c r="D239" s="9"/>
      <c r="E239" s="9"/>
    </row>
    <row r="240" spans="2:5" ht="16" x14ac:dyDescent="0.2">
      <c r="B240" s="9"/>
      <c r="C240" s="9"/>
      <c r="D240" s="9"/>
      <c r="E240" s="9"/>
    </row>
    <row r="241" spans="2:5" ht="16" x14ac:dyDescent="0.2">
      <c r="B241" s="9"/>
      <c r="C241" s="9"/>
      <c r="D241" s="9"/>
      <c r="E241" s="9"/>
    </row>
    <row r="242" spans="2:5" ht="16" x14ac:dyDescent="0.2">
      <c r="B242" s="9"/>
      <c r="C242" s="9"/>
      <c r="D242" s="9"/>
      <c r="E242" s="9"/>
    </row>
    <row r="243" spans="2:5" ht="16" x14ac:dyDescent="0.2">
      <c r="B243" s="9"/>
      <c r="C243" s="9"/>
      <c r="D243" s="9"/>
      <c r="E243" s="9"/>
    </row>
    <row r="244" spans="2:5" ht="16" x14ac:dyDescent="0.2">
      <c r="B244" s="9"/>
      <c r="C244" s="9"/>
      <c r="D244" s="9"/>
      <c r="E244" s="9"/>
    </row>
    <row r="245" spans="2:5" ht="16" x14ac:dyDescent="0.2">
      <c r="B245" s="9"/>
      <c r="C245" s="9"/>
      <c r="D245" s="9"/>
      <c r="E245" s="9"/>
    </row>
    <row r="246" spans="2:5" ht="16" x14ac:dyDescent="0.2">
      <c r="B246" s="9"/>
      <c r="C246" s="9"/>
      <c r="D246" s="9"/>
      <c r="E246" s="9"/>
    </row>
    <row r="247" spans="2:5" ht="16" x14ac:dyDescent="0.2">
      <c r="B247" s="9"/>
      <c r="C247" s="9"/>
      <c r="D247" s="9"/>
      <c r="E247" s="9"/>
    </row>
    <row r="248" spans="2:5" ht="16" x14ac:dyDescent="0.2">
      <c r="B248" s="9"/>
      <c r="C248" s="9"/>
      <c r="D248" s="9"/>
      <c r="E248" s="9"/>
    </row>
    <row r="249" spans="2:5" ht="16" x14ac:dyDescent="0.2">
      <c r="B249" s="9"/>
      <c r="C249" s="9"/>
      <c r="D249" s="9"/>
      <c r="E249" s="9"/>
    </row>
    <row r="250" spans="2:5" ht="16" x14ac:dyDescent="0.2">
      <c r="B250" s="9"/>
      <c r="C250" s="9"/>
      <c r="D250" s="9"/>
      <c r="E250" s="9"/>
    </row>
    <row r="251" spans="2:5" ht="16" x14ac:dyDescent="0.2">
      <c r="B251" s="9"/>
      <c r="C251" s="9"/>
      <c r="D251" s="9"/>
      <c r="E251" s="9"/>
    </row>
    <row r="252" spans="2:5" ht="16" x14ac:dyDescent="0.2">
      <c r="B252" s="9"/>
      <c r="C252" s="9"/>
      <c r="D252" s="9"/>
      <c r="E25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1" enableFormatConditionsCalculation="0"/>
  <dimension ref="A1:AJ137"/>
  <sheetViews>
    <sheetView showGridLines="0" rightToLeft="1" zoomScale="85" zoomScaleNormal="85" zoomScalePageLayoutView="85" workbookViewId="0">
      <selection activeCell="C8" sqref="C8:C16"/>
    </sheetView>
  </sheetViews>
  <sheetFormatPr baseColWidth="10" defaultColWidth="8.83203125" defaultRowHeight="15" x14ac:dyDescent="0.2"/>
  <cols>
    <col min="1" max="1" width="44" style="125" bestFit="1" customWidth="1"/>
    <col min="2" max="2" width="26" bestFit="1" customWidth="1"/>
    <col min="3" max="3" width="18" bestFit="1" customWidth="1"/>
    <col min="4" max="4" width="28.1640625" bestFit="1" customWidth="1"/>
    <col min="5" max="5" width="6.5" customWidth="1"/>
    <col min="6" max="6" width="9.33203125" customWidth="1"/>
    <col min="7" max="7" width="12.6640625" customWidth="1"/>
    <col min="8" max="8" width="22.5" customWidth="1"/>
    <col min="9" max="9" width="20.5" customWidth="1"/>
    <col min="10" max="10" width="58" style="45" customWidth="1"/>
    <col min="23" max="23" width="0" hidden="1" customWidth="1"/>
    <col min="24" max="24" width="6" hidden="1" customWidth="1"/>
    <col min="25" max="25" width="23.5" hidden="1" customWidth="1"/>
    <col min="26" max="36" width="23.83203125" style="45" hidden="1" customWidth="1"/>
  </cols>
  <sheetData>
    <row r="1" spans="1:36" ht="69.75" customHeight="1" x14ac:dyDescent="0.2">
      <c r="B1" s="192" t="s">
        <v>333</v>
      </c>
    </row>
    <row r="2" spans="1:36" x14ac:dyDescent="0.2">
      <c r="B2" s="192"/>
    </row>
    <row r="3" spans="1:36" x14ac:dyDescent="0.2">
      <c r="B3" s="193"/>
    </row>
    <row r="4" spans="1:36" s="46" customFormat="1" ht="46.5" customHeight="1" x14ac:dyDescent="0.3">
      <c r="A4" s="209" t="s">
        <v>258</v>
      </c>
      <c r="B4" s="210"/>
      <c r="C4" s="210"/>
      <c r="D4" s="210"/>
      <c r="E4" s="210"/>
      <c r="F4" s="210"/>
      <c r="G4" s="210"/>
      <c r="H4" s="210"/>
      <c r="I4" s="210"/>
      <c r="J4" s="211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</row>
    <row r="5" spans="1:36" ht="37.5" customHeight="1" x14ac:dyDescent="0.2">
      <c r="A5" s="150" t="s">
        <v>285</v>
      </c>
      <c r="B5" s="217" t="s">
        <v>196</v>
      </c>
      <c r="C5" s="210"/>
      <c r="D5" s="210"/>
      <c r="E5" s="210"/>
      <c r="F5" s="210"/>
      <c r="G5" s="210"/>
      <c r="H5" s="210"/>
      <c r="I5" s="211"/>
      <c r="J5" s="151"/>
      <c r="K5" s="1"/>
    </row>
    <row r="6" spans="1:36" ht="87.75" customHeight="1" x14ac:dyDescent="0.2">
      <c r="A6" s="150" t="s">
        <v>257</v>
      </c>
      <c r="B6" s="152" t="s">
        <v>293</v>
      </c>
      <c r="C6" s="152" t="s">
        <v>313</v>
      </c>
      <c r="D6" s="152" t="s">
        <v>197</v>
      </c>
      <c r="E6" s="152" t="s">
        <v>190</v>
      </c>
      <c r="F6" s="152" t="s">
        <v>280</v>
      </c>
      <c r="G6" s="152" t="s">
        <v>279</v>
      </c>
      <c r="H6" s="152" t="s">
        <v>191</v>
      </c>
      <c r="I6" s="152" t="s">
        <v>325</v>
      </c>
      <c r="J6" s="152" t="s">
        <v>4</v>
      </c>
      <c r="K6" s="1"/>
    </row>
    <row r="7" spans="1:36" ht="18" x14ac:dyDescent="0.2">
      <c r="A7" s="153" t="s">
        <v>0</v>
      </c>
      <c r="B7" s="182"/>
      <c r="C7" s="139"/>
      <c r="D7" s="139"/>
      <c r="E7" s="139"/>
      <c r="F7" s="139"/>
      <c r="G7" s="139"/>
      <c r="H7" s="139"/>
      <c r="I7" s="139"/>
      <c r="J7" s="139"/>
      <c r="K7" s="1"/>
    </row>
    <row r="8" spans="1:36" ht="32" x14ac:dyDescent="0.2">
      <c r="A8" s="203" t="s">
        <v>198</v>
      </c>
      <c r="B8" s="183">
        <f>שער!B29</f>
        <v>24</v>
      </c>
      <c r="C8" s="200"/>
      <c r="D8" s="89"/>
      <c r="E8" s="89"/>
      <c r="F8" s="89"/>
      <c r="G8" s="89"/>
      <c r="H8" s="89"/>
      <c r="I8" s="89"/>
      <c r="J8" s="89"/>
      <c r="K8" s="1"/>
      <c r="Z8" s="77" t="s">
        <v>265</v>
      </c>
      <c r="AA8" s="77" t="s">
        <v>267</v>
      </c>
      <c r="AB8" s="77" t="s">
        <v>268</v>
      </c>
      <c r="AC8" s="77" t="s">
        <v>269</v>
      </c>
      <c r="AD8" s="77" t="s">
        <v>270</v>
      </c>
      <c r="AE8" s="77" t="s">
        <v>271</v>
      </c>
      <c r="AF8" s="77" t="s">
        <v>272</v>
      </c>
      <c r="AG8" s="77" t="s">
        <v>273</v>
      </c>
      <c r="AH8" s="77" t="s">
        <v>274</v>
      </c>
      <c r="AI8" s="77" t="s">
        <v>275</v>
      </c>
      <c r="AJ8" s="77" t="s">
        <v>276</v>
      </c>
    </row>
    <row r="9" spans="1:36" ht="16" x14ac:dyDescent="0.2">
      <c r="A9" s="204"/>
      <c r="B9" s="183"/>
      <c r="C9" s="201"/>
      <c r="D9" s="89"/>
      <c r="E9" s="89"/>
      <c r="F9" s="89"/>
      <c r="G9" s="89"/>
      <c r="H9" s="89"/>
      <c r="I9" s="89"/>
      <c r="J9" s="103" t="s">
        <v>281</v>
      </c>
    </row>
    <row r="10" spans="1:36" ht="16" x14ac:dyDescent="0.2">
      <c r="A10" s="204"/>
      <c r="B10" s="183"/>
      <c r="C10" s="201"/>
      <c r="D10" s="89"/>
      <c r="E10" s="89"/>
      <c r="F10" s="89"/>
      <c r="G10" s="89"/>
      <c r="H10" s="89"/>
      <c r="I10" s="89"/>
      <c r="J10" s="89"/>
      <c r="Y10" s="24" t="s">
        <v>229</v>
      </c>
      <c r="Z10" s="24" t="s">
        <v>229</v>
      </c>
      <c r="AA10" s="24" t="s">
        <v>228</v>
      </c>
      <c r="AB10" s="24" t="s">
        <v>229</v>
      </c>
      <c r="AC10" s="24" t="s">
        <v>228</v>
      </c>
      <c r="AD10" s="24" t="s">
        <v>1</v>
      </c>
      <c r="AE10" s="24" t="s">
        <v>228</v>
      </c>
      <c r="AF10" s="24" t="s">
        <v>228</v>
      </c>
      <c r="AG10" s="24" t="s">
        <v>228</v>
      </c>
      <c r="AH10" s="24" t="s">
        <v>228</v>
      </c>
      <c r="AI10" s="24" t="s">
        <v>228</v>
      </c>
      <c r="AJ10" s="24" t="s">
        <v>1</v>
      </c>
    </row>
    <row r="11" spans="1:36" ht="16" x14ac:dyDescent="0.2">
      <c r="A11" s="204"/>
      <c r="B11" s="183"/>
      <c r="C11" s="201"/>
      <c r="D11" s="89"/>
      <c r="E11" s="89"/>
      <c r="F11" s="89"/>
      <c r="G11" s="89"/>
      <c r="H11" s="89"/>
      <c r="I11" s="89"/>
      <c r="J11" s="89"/>
      <c r="Y11" s="24" t="s">
        <v>1</v>
      </c>
      <c r="Z11" s="24" t="s">
        <v>1</v>
      </c>
      <c r="AA11" s="24" t="s">
        <v>1</v>
      </c>
      <c r="AB11" s="24" t="s">
        <v>1</v>
      </c>
      <c r="AC11" s="24" t="s">
        <v>229</v>
      </c>
      <c r="AD11" s="24" t="s">
        <v>232</v>
      </c>
      <c r="AE11" s="24" t="s">
        <v>229</v>
      </c>
      <c r="AF11" s="24" t="s">
        <v>229</v>
      </c>
      <c r="AG11" s="24" t="s">
        <v>229</v>
      </c>
      <c r="AH11" s="24" t="s">
        <v>229</v>
      </c>
      <c r="AI11" s="24" t="s">
        <v>229</v>
      </c>
      <c r="AJ11" s="24" t="s">
        <v>230</v>
      </c>
    </row>
    <row r="12" spans="1:36" ht="32" x14ac:dyDescent="0.2">
      <c r="A12" s="204"/>
      <c r="B12" s="183"/>
      <c r="C12" s="201"/>
      <c r="D12" s="89"/>
      <c r="E12" s="89"/>
      <c r="F12" s="89"/>
      <c r="G12" s="89"/>
      <c r="H12" s="89"/>
      <c r="I12" s="89"/>
      <c r="J12" s="89"/>
      <c r="Y12" s="24" t="s">
        <v>232</v>
      </c>
      <c r="Z12" s="24" t="s">
        <v>232</v>
      </c>
      <c r="AA12" s="24" t="s">
        <v>232</v>
      </c>
      <c r="AB12" s="24" t="s">
        <v>232</v>
      </c>
      <c r="AC12" s="24" t="s">
        <v>230</v>
      </c>
      <c r="AD12" s="24" t="s">
        <v>233</v>
      </c>
      <c r="AE12" s="24" t="s">
        <v>1</v>
      </c>
      <c r="AF12" s="24" t="s">
        <v>1</v>
      </c>
      <c r="AG12" s="24" t="s">
        <v>1</v>
      </c>
      <c r="AH12" s="24" t="s">
        <v>1</v>
      </c>
      <c r="AI12" s="24" t="s">
        <v>1</v>
      </c>
      <c r="AJ12" s="78" t="s">
        <v>288</v>
      </c>
    </row>
    <row r="13" spans="1:36" ht="32" x14ac:dyDescent="0.2">
      <c r="A13" s="204"/>
      <c r="B13" s="183"/>
      <c r="C13" s="201"/>
      <c r="D13" s="89"/>
      <c r="E13" s="89"/>
      <c r="F13" s="89"/>
      <c r="G13" s="89"/>
      <c r="H13" s="89"/>
      <c r="I13" s="89"/>
      <c r="J13" s="89"/>
      <c r="Y13" s="78" t="s">
        <v>288</v>
      </c>
      <c r="Z13" s="24" t="s">
        <v>233</v>
      </c>
      <c r="AA13" s="24" t="s">
        <v>233</v>
      </c>
      <c r="AB13" s="78" t="s">
        <v>288</v>
      </c>
      <c r="AC13" s="24" t="s">
        <v>232</v>
      </c>
      <c r="AD13" s="78" t="s">
        <v>288</v>
      </c>
      <c r="AE13" s="24" t="s">
        <v>230</v>
      </c>
      <c r="AF13" s="24" t="s">
        <v>230</v>
      </c>
      <c r="AG13" s="24" t="s">
        <v>230</v>
      </c>
      <c r="AH13" s="24" t="s">
        <v>230</v>
      </c>
      <c r="AI13" s="24" t="s">
        <v>230</v>
      </c>
      <c r="AJ13" s="24" t="s">
        <v>237</v>
      </c>
    </row>
    <row r="14" spans="1:36" ht="32" x14ac:dyDescent="0.2">
      <c r="A14" s="204"/>
      <c r="B14" s="183"/>
      <c r="C14" s="201"/>
      <c r="D14" s="89"/>
      <c r="E14" s="90"/>
      <c r="F14" s="90"/>
      <c r="G14" s="90"/>
      <c r="H14" s="89"/>
      <c r="I14" s="90"/>
      <c r="J14" s="89"/>
      <c r="Y14" s="25" t="s">
        <v>234</v>
      </c>
      <c r="Z14" s="78" t="s">
        <v>288</v>
      </c>
      <c r="AA14" s="78" t="s">
        <v>288</v>
      </c>
      <c r="AB14" s="25" t="s">
        <v>234</v>
      </c>
      <c r="AC14" s="24" t="s">
        <v>233</v>
      </c>
      <c r="AD14" s="25" t="s">
        <v>234</v>
      </c>
      <c r="AE14" s="24" t="s">
        <v>232</v>
      </c>
      <c r="AF14" s="24" t="s">
        <v>233</v>
      </c>
      <c r="AG14" s="24" t="s">
        <v>232</v>
      </c>
      <c r="AH14" s="24" t="s">
        <v>232</v>
      </c>
      <c r="AI14" s="24" t="s">
        <v>232</v>
      </c>
      <c r="AJ14" s="24" t="s">
        <v>238</v>
      </c>
    </row>
    <row r="15" spans="1:36" ht="32" x14ac:dyDescent="0.2">
      <c r="A15" s="204"/>
      <c r="B15" s="184"/>
      <c r="C15" s="201"/>
      <c r="D15" s="89"/>
      <c r="E15" s="89"/>
      <c r="F15" s="89"/>
      <c r="G15" s="89"/>
      <c r="H15" s="89"/>
      <c r="I15" s="89"/>
      <c r="J15" s="89"/>
      <c r="Y15" s="79" t="s">
        <v>235</v>
      </c>
      <c r="Z15" s="25" t="s">
        <v>234</v>
      </c>
      <c r="AA15" s="25" t="s">
        <v>234</v>
      </c>
      <c r="AB15" s="79" t="s">
        <v>235</v>
      </c>
      <c r="AC15" s="78" t="s">
        <v>288</v>
      </c>
      <c r="AD15" s="79" t="s">
        <v>235</v>
      </c>
      <c r="AE15" s="24" t="s">
        <v>233</v>
      </c>
      <c r="AF15" s="78" t="s">
        <v>288</v>
      </c>
      <c r="AG15" s="78" t="s">
        <v>288</v>
      </c>
      <c r="AH15" s="78" t="s">
        <v>288</v>
      </c>
      <c r="AI15" s="80" t="s">
        <v>224</v>
      </c>
      <c r="AJ15" s="24" t="s">
        <v>239</v>
      </c>
    </row>
    <row r="16" spans="1:36" ht="16" x14ac:dyDescent="0.2">
      <c r="A16" s="205"/>
      <c r="B16" s="182"/>
      <c r="C16" s="202"/>
      <c r="D16" s="89"/>
      <c r="E16" s="89"/>
      <c r="F16" s="89"/>
      <c r="G16" s="89"/>
      <c r="H16" s="89"/>
      <c r="I16" s="89"/>
      <c r="J16" s="89"/>
      <c r="K16" s="1"/>
      <c r="Y16" s="80" t="s">
        <v>224</v>
      </c>
      <c r="Z16" s="79" t="s">
        <v>235</v>
      </c>
      <c r="AA16" s="79" t="s">
        <v>235</v>
      </c>
      <c r="AB16" s="25" t="s">
        <v>243</v>
      </c>
      <c r="AC16" s="25" t="s">
        <v>234</v>
      </c>
      <c r="AD16" s="80" t="s">
        <v>224</v>
      </c>
      <c r="AE16" s="25" t="s">
        <v>234</v>
      </c>
      <c r="AF16" s="25" t="s">
        <v>234</v>
      </c>
      <c r="AG16" s="80" t="s">
        <v>224</v>
      </c>
      <c r="AH16" s="25" t="s">
        <v>243</v>
      </c>
      <c r="AI16" s="24"/>
      <c r="AJ16" s="80" t="s">
        <v>224</v>
      </c>
    </row>
    <row r="17" spans="1:35" ht="16" x14ac:dyDescent="0.2">
      <c r="A17" s="203" t="s">
        <v>199</v>
      </c>
      <c r="B17" s="183">
        <f>שער!B38</f>
        <v>32</v>
      </c>
      <c r="C17" s="200"/>
      <c r="D17" s="89"/>
      <c r="E17" s="89"/>
      <c r="F17" s="89"/>
      <c r="G17" s="89"/>
      <c r="H17" s="89"/>
      <c r="I17" s="89"/>
      <c r="J17" s="89"/>
      <c r="K17" s="1"/>
      <c r="Z17" s="80" t="s">
        <v>224</v>
      </c>
      <c r="AA17" s="80" t="s">
        <v>224</v>
      </c>
      <c r="AB17" s="25" t="s">
        <v>236</v>
      </c>
      <c r="AC17" s="79" t="s">
        <v>235</v>
      </c>
      <c r="AE17" s="79" t="s">
        <v>235</v>
      </c>
      <c r="AF17" s="79" t="s">
        <v>235</v>
      </c>
      <c r="AH17" s="25" t="s">
        <v>236</v>
      </c>
      <c r="AI17" s="25"/>
    </row>
    <row r="18" spans="1:35" ht="16" x14ac:dyDescent="0.2">
      <c r="A18" s="204"/>
      <c r="B18" s="183"/>
      <c r="C18" s="201"/>
      <c r="D18" s="89"/>
      <c r="E18" s="89"/>
      <c r="F18" s="89"/>
      <c r="G18" s="89"/>
      <c r="H18" s="89"/>
      <c r="I18" s="89"/>
      <c r="J18" s="89"/>
      <c r="K18" s="1"/>
      <c r="AB18" s="80" t="s">
        <v>224</v>
      </c>
      <c r="AC18" s="80" t="s">
        <v>224</v>
      </c>
      <c r="AE18" s="80" t="s">
        <v>224</v>
      </c>
      <c r="AF18" s="80" t="s">
        <v>224</v>
      </c>
      <c r="AG18" s="79"/>
      <c r="AH18" s="24" t="s">
        <v>237</v>
      </c>
      <c r="AI18" s="79"/>
    </row>
    <row r="19" spans="1:35" ht="16" x14ac:dyDescent="0.2">
      <c r="A19" s="204"/>
      <c r="B19" s="183"/>
      <c r="C19" s="201"/>
      <c r="D19" s="89"/>
      <c r="E19" s="89"/>
      <c r="F19" s="89"/>
      <c r="G19" s="89"/>
      <c r="H19" s="89"/>
      <c r="I19" s="89"/>
      <c r="J19" s="89"/>
      <c r="K19" s="1"/>
      <c r="AB19" s="80"/>
      <c r="AG19" s="25"/>
      <c r="AH19" s="24" t="s">
        <v>238</v>
      </c>
      <c r="AI19" s="25"/>
    </row>
    <row r="20" spans="1:35" ht="16" x14ac:dyDescent="0.2">
      <c r="A20" s="204"/>
      <c r="B20" s="183"/>
      <c r="C20" s="201"/>
      <c r="D20" s="89"/>
      <c r="E20" s="89"/>
      <c r="F20" s="89"/>
      <c r="G20" s="89"/>
      <c r="H20" s="89"/>
      <c r="I20" s="89"/>
      <c r="J20" s="89"/>
      <c r="K20" s="1"/>
      <c r="AB20" s="128"/>
      <c r="AG20" s="25"/>
      <c r="AH20" s="24" t="s">
        <v>239</v>
      </c>
      <c r="AI20" s="25"/>
    </row>
    <row r="21" spans="1:35" ht="16" x14ac:dyDescent="0.2">
      <c r="A21" s="204"/>
      <c r="B21" s="183"/>
      <c r="C21" s="201"/>
      <c r="D21" s="89"/>
      <c r="E21" s="89"/>
      <c r="F21" s="89"/>
      <c r="G21" s="89"/>
      <c r="H21" s="89"/>
      <c r="I21" s="89"/>
      <c r="J21" s="89"/>
      <c r="K21" s="1"/>
      <c r="AB21" s="128"/>
      <c r="AG21" s="25"/>
      <c r="AH21" s="80" t="s">
        <v>224</v>
      </c>
      <c r="AI21" s="25"/>
    </row>
    <row r="22" spans="1:35" ht="16" x14ac:dyDescent="0.2">
      <c r="A22" s="204"/>
      <c r="B22" s="183"/>
      <c r="C22" s="201"/>
      <c r="D22" s="89"/>
      <c r="E22" s="89"/>
      <c r="F22" s="89"/>
      <c r="G22" s="89"/>
      <c r="H22" s="89"/>
      <c r="I22" s="89"/>
      <c r="J22" s="89"/>
      <c r="K22" s="1"/>
      <c r="AB22" s="128"/>
      <c r="AG22" s="25"/>
      <c r="AH22" s="80"/>
      <c r="AI22" s="25"/>
    </row>
    <row r="23" spans="1:35" ht="16" x14ac:dyDescent="0.2">
      <c r="A23" s="204"/>
      <c r="B23" s="183"/>
      <c r="C23" s="201"/>
      <c r="D23" s="89"/>
      <c r="E23" s="89"/>
      <c r="F23" s="89"/>
      <c r="G23" s="89"/>
      <c r="H23" s="89"/>
      <c r="I23" s="89"/>
      <c r="J23" s="89"/>
      <c r="K23" s="1"/>
      <c r="AA23" s="25"/>
      <c r="AC23" s="25"/>
      <c r="AD23" s="25"/>
      <c r="AE23" s="25"/>
      <c r="AF23" s="25"/>
      <c r="AG23" s="25"/>
      <c r="AI23" s="25"/>
    </row>
    <row r="24" spans="1:35" ht="16" x14ac:dyDescent="0.2">
      <c r="A24" s="204"/>
      <c r="B24" s="184"/>
      <c r="C24" s="201"/>
      <c r="D24" s="89"/>
      <c r="E24" s="89"/>
      <c r="F24" s="89"/>
      <c r="G24" s="89"/>
      <c r="H24" s="89"/>
      <c r="I24" s="89"/>
      <c r="J24" s="89"/>
      <c r="K24" s="1"/>
      <c r="Z24" s="25"/>
      <c r="AA24" s="24"/>
      <c r="AC24" s="24"/>
      <c r="AD24" s="24"/>
      <c r="AE24" s="24"/>
      <c r="AF24" s="24"/>
      <c r="AG24" s="24"/>
      <c r="AI24" s="24"/>
    </row>
    <row r="25" spans="1:35" ht="16" x14ac:dyDescent="0.2">
      <c r="A25" s="204"/>
      <c r="B25" s="182"/>
      <c r="C25" s="201"/>
      <c r="D25" s="89"/>
      <c r="E25" s="89"/>
      <c r="F25" s="89"/>
      <c r="G25" s="89"/>
      <c r="H25" s="89"/>
      <c r="I25" s="89"/>
      <c r="J25" s="89"/>
      <c r="K25" s="1"/>
      <c r="Z25" s="24"/>
      <c r="AA25" s="24"/>
      <c r="AC25" s="24"/>
      <c r="AD25" s="24"/>
      <c r="AE25" s="24"/>
      <c r="AF25" s="24"/>
      <c r="AG25" s="24"/>
      <c r="AI25" s="24"/>
    </row>
    <row r="26" spans="1:35" ht="16" x14ac:dyDescent="0.2">
      <c r="A26" s="204"/>
      <c r="B26" s="183"/>
      <c r="C26" s="201"/>
      <c r="D26" s="89"/>
      <c r="E26" s="89"/>
      <c r="F26" s="89"/>
      <c r="G26" s="89"/>
      <c r="H26" s="89"/>
      <c r="I26" s="89"/>
      <c r="J26" s="89"/>
      <c r="K26" s="1"/>
    </row>
    <row r="27" spans="1:35" ht="16" x14ac:dyDescent="0.2">
      <c r="A27" s="205"/>
      <c r="B27" s="183"/>
      <c r="C27" s="202"/>
      <c r="D27" s="89"/>
      <c r="E27" s="89"/>
      <c r="F27" s="89"/>
      <c r="G27" s="89"/>
      <c r="H27" s="89"/>
      <c r="I27" s="89"/>
      <c r="J27" s="89"/>
      <c r="K27" s="1"/>
    </row>
    <row r="28" spans="1:35" ht="16" x14ac:dyDescent="0.2">
      <c r="A28" s="203" t="s">
        <v>200</v>
      </c>
      <c r="B28" s="183">
        <f>שער!B49</f>
        <v>71.111111111111114</v>
      </c>
      <c r="C28" s="200"/>
      <c r="D28" s="89"/>
      <c r="E28" s="89"/>
      <c r="F28" s="89"/>
      <c r="G28" s="89"/>
      <c r="H28" s="89"/>
      <c r="I28" s="89"/>
      <c r="J28" s="89"/>
      <c r="K28" s="1"/>
    </row>
    <row r="29" spans="1:35" ht="16" x14ac:dyDescent="0.2">
      <c r="A29" s="204"/>
      <c r="B29" s="183"/>
      <c r="C29" s="201"/>
      <c r="D29" s="89"/>
      <c r="E29" s="89"/>
      <c r="F29" s="89"/>
      <c r="G29" s="89"/>
      <c r="H29" s="89"/>
      <c r="I29" s="89"/>
      <c r="J29" s="89"/>
      <c r="K29" s="1"/>
    </row>
    <row r="30" spans="1:35" ht="16" x14ac:dyDescent="0.2">
      <c r="A30" s="204"/>
      <c r="B30" s="183"/>
      <c r="C30" s="201"/>
      <c r="D30" s="89"/>
      <c r="E30" s="89"/>
      <c r="F30" s="89"/>
      <c r="G30" s="89"/>
      <c r="H30" s="89"/>
      <c r="I30" s="89"/>
      <c r="J30" s="89"/>
      <c r="K30" s="1"/>
    </row>
    <row r="31" spans="1:35" ht="16" x14ac:dyDescent="0.2">
      <c r="A31" s="204"/>
      <c r="B31" s="183"/>
      <c r="C31" s="201"/>
      <c r="D31" s="89"/>
      <c r="E31" s="89"/>
      <c r="F31" s="89"/>
      <c r="G31" s="89"/>
      <c r="H31" s="89"/>
      <c r="I31" s="89"/>
      <c r="J31" s="89"/>
      <c r="K31" s="1"/>
    </row>
    <row r="32" spans="1:35" ht="16" x14ac:dyDescent="0.2">
      <c r="A32" s="204"/>
      <c r="B32" s="183"/>
      <c r="C32" s="201"/>
      <c r="D32" s="89"/>
      <c r="E32" s="89"/>
      <c r="F32" s="89"/>
      <c r="G32" s="89"/>
      <c r="H32" s="89"/>
      <c r="I32" s="89"/>
      <c r="J32" s="89"/>
      <c r="K32" s="1"/>
    </row>
    <row r="33" spans="1:35" ht="16" x14ac:dyDescent="0.2">
      <c r="A33" s="205"/>
      <c r="B33" s="184"/>
      <c r="C33" s="202"/>
      <c r="D33" s="89"/>
      <c r="E33" s="89"/>
      <c r="F33" s="89"/>
      <c r="G33" s="89"/>
      <c r="H33" s="89"/>
      <c r="I33" s="89"/>
      <c r="J33" s="89"/>
      <c r="K33" s="1"/>
    </row>
    <row r="34" spans="1:35" ht="16" x14ac:dyDescent="0.2">
      <c r="A34" s="218" t="s">
        <v>201</v>
      </c>
      <c r="B34" s="182">
        <f>שער!B58</f>
        <v>0</v>
      </c>
      <c r="C34" s="197"/>
      <c r="D34" s="89"/>
      <c r="E34" s="89"/>
      <c r="F34" s="89"/>
      <c r="G34" s="89"/>
      <c r="H34" s="89"/>
      <c r="I34" s="89"/>
      <c r="J34" s="89"/>
      <c r="K34" s="1"/>
      <c r="Z34" s="24"/>
      <c r="AA34" s="24"/>
      <c r="AC34" s="24"/>
      <c r="AD34" s="24"/>
      <c r="AE34" s="24"/>
      <c r="AF34" s="24"/>
      <c r="AG34" s="24"/>
      <c r="AI34" s="24"/>
    </row>
    <row r="35" spans="1:35" ht="16" x14ac:dyDescent="0.2">
      <c r="A35" s="219"/>
      <c r="B35" s="183"/>
      <c r="C35" s="198"/>
      <c r="D35" s="89"/>
      <c r="E35" s="89"/>
      <c r="F35" s="89"/>
      <c r="G35" s="89"/>
      <c r="H35" s="89"/>
      <c r="I35" s="89"/>
      <c r="J35" s="89"/>
      <c r="K35" s="1"/>
      <c r="Z35" s="129"/>
      <c r="AA35" s="129"/>
      <c r="AC35" s="129"/>
      <c r="AD35" s="129"/>
      <c r="AE35" s="129"/>
      <c r="AF35" s="129"/>
      <c r="AG35" s="129"/>
      <c r="AI35" s="129"/>
    </row>
    <row r="36" spans="1:35" ht="16" x14ac:dyDescent="0.2">
      <c r="A36" s="219"/>
      <c r="B36" s="183"/>
      <c r="C36" s="198"/>
      <c r="D36" s="89"/>
      <c r="E36" s="89"/>
      <c r="F36" s="89"/>
      <c r="G36" s="89"/>
      <c r="H36" s="89"/>
      <c r="I36" s="89"/>
      <c r="J36" s="89"/>
      <c r="K36" s="1"/>
      <c r="Z36" s="129"/>
      <c r="AA36" s="129"/>
      <c r="AC36" s="129"/>
      <c r="AD36" s="129"/>
      <c r="AE36" s="129"/>
      <c r="AF36" s="129"/>
      <c r="AG36" s="129"/>
      <c r="AI36" s="129"/>
    </row>
    <row r="37" spans="1:35" ht="16" x14ac:dyDescent="0.2">
      <c r="A37" s="219"/>
      <c r="B37" s="183"/>
      <c r="C37" s="198"/>
      <c r="D37" s="89"/>
      <c r="E37" s="89"/>
      <c r="F37" s="89"/>
      <c r="G37" s="89"/>
      <c r="H37" s="89"/>
      <c r="I37" s="89"/>
      <c r="J37" s="89"/>
      <c r="K37" s="1"/>
    </row>
    <row r="38" spans="1:35" ht="16" x14ac:dyDescent="0.2">
      <c r="A38" s="220"/>
      <c r="B38" s="183"/>
      <c r="C38" s="199"/>
      <c r="D38" s="89"/>
      <c r="E38" s="89"/>
      <c r="F38" s="89"/>
      <c r="G38" s="89"/>
      <c r="H38" s="89"/>
      <c r="I38" s="89"/>
      <c r="J38" s="89"/>
      <c r="K38" s="1"/>
    </row>
    <row r="39" spans="1:35" ht="16" x14ac:dyDescent="0.2">
      <c r="A39" s="154" t="s">
        <v>202</v>
      </c>
      <c r="B39" s="183">
        <f>שער!B63</f>
        <v>2.4000000000000004</v>
      </c>
      <c r="C39" s="111"/>
      <c r="D39" s="89"/>
      <c r="E39" s="89"/>
      <c r="F39" s="89"/>
      <c r="G39" s="89"/>
      <c r="H39" s="89"/>
      <c r="I39" s="89"/>
      <c r="J39" s="89"/>
      <c r="K39" s="1"/>
    </row>
    <row r="40" spans="1:35" ht="16" x14ac:dyDescent="0.2">
      <c r="A40" s="154" t="s">
        <v>203</v>
      </c>
      <c r="B40" s="183">
        <f>שער!B64</f>
        <v>2.4000000000000004</v>
      </c>
      <c r="C40" s="111"/>
      <c r="D40" s="89"/>
      <c r="E40" s="89"/>
      <c r="F40" s="89"/>
      <c r="G40" s="89"/>
      <c r="H40" s="89"/>
      <c r="I40" s="89"/>
      <c r="J40" s="89"/>
      <c r="K40" s="1"/>
    </row>
    <row r="41" spans="1:35" ht="16" x14ac:dyDescent="0.2">
      <c r="A41" s="155" t="s">
        <v>215</v>
      </c>
      <c r="B41" s="183">
        <f>שער!B65</f>
        <v>0</v>
      </c>
      <c r="C41" s="111"/>
      <c r="D41" s="89"/>
      <c r="E41" s="89"/>
      <c r="F41" s="89"/>
      <c r="G41" s="89"/>
      <c r="H41" s="89"/>
      <c r="I41" s="89"/>
      <c r="J41" s="89"/>
      <c r="K41" s="1"/>
    </row>
    <row r="42" spans="1:35" ht="16" x14ac:dyDescent="0.2">
      <c r="A42" s="155" t="s">
        <v>204</v>
      </c>
      <c r="B42" s="184">
        <f>שער!B66</f>
        <v>5.76</v>
      </c>
      <c r="C42" s="111"/>
      <c r="D42" s="89"/>
      <c r="E42" s="89"/>
      <c r="F42" s="89"/>
      <c r="G42" s="89"/>
      <c r="H42" s="89"/>
      <c r="I42" s="89"/>
      <c r="J42" s="89"/>
      <c r="K42" s="1"/>
    </row>
    <row r="43" spans="1:35" ht="16" x14ac:dyDescent="0.2">
      <c r="A43" s="203" t="s">
        <v>241</v>
      </c>
      <c r="B43" s="182" t="str">
        <f>שער!B67</f>
        <v>-</v>
      </c>
      <c r="C43" s="206"/>
      <c r="D43" s="89"/>
      <c r="E43" s="89"/>
      <c r="F43" s="89"/>
      <c r="G43" s="89"/>
      <c r="H43" s="89"/>
      <c r="I43" s="89"/>
      <c r="J43" s="89"/>
      <c r="K43" s="1"/>
    </row>
    <row r="44" spans="1:35" ht="16" x14ac:dyDescent="0.2">
      <c r="A44" s="204"/>
      <c r="B44" s="183"/>
      <c r="C44" s="207"/>
      <c r="D44" s="89"/>
      <c r="E44" s="89"/>
      <c r="F44" s="89"/>
      <c r="G44" s="89"/>
      <c r="H44" s="89"/>
      <c r="I44" s="89"/>
      <c r="J44" s="89"/>
      <c r="K44" s="1"/>
    </row>
    <row r="45" spans="1:35" ht="16" x14ac:dyDescent="0.2">
      <c r="A45" s="204"/>
      <c r="B45" s="183"/>
      <c r="C45" s="207"/>
      <c r="D45" s="89"/>
      <c r="E45" s="89"/>
      <c r="F45" s="89"/>
      <c r="G45" s="89"/>
      <c r="H45" s="89"/>
      <c r="I45" s="89"/>
      <c r="J45" s="89"/>
      <c r="K45" s="1"/>
    </row>
    <row r="46" spans="1:35" ht="16" x14ac:dyDescent="0.2">
      <c r="A46" s="205"/>
      <c r="B46" s="183"/>
      <c r="C46" s="208"/>
      <c r="D46" s="89"/>
      <c r="E46" s="89"/>
      <c r="F46" s="89"/>
      <c r="G46" s="89"/>
      <c r="H46" s="89"/>
      <c r="I46" s="89"/>
      <c r="J46" s="89"/>
      <c r="K46" s="1"/>
    </row>
    <row r="47" spans="1:35" ht="16" x14ac:dyDescent="0.2">
      <c r="A47" s="203" t="s">
        <v>242</v>
      </c>
      <c r="B47" s="183" t="str">
        <f>שער!B71</f>
        <v>-</v>
      </c>
      <c r="C47" s="206"/>
      <c r="D47" s="89"/>
      <c r="E47" s="89"/>
      <c r="F47" s="89"/>
      <c r="G47" s="89"/>
      <c r="H47" s="89"/>
      <c r="I47" s="89"/>
      <c r="J47" s="89"/>
      <c r="K47" s="1"/>
    </row>
    <row r="48" spans="1:35" ht="16" x14ac:dyDescent="0.2">
      <c r="A48" s="204"/>
      <c r="B48" s="183"/>
      <c r="C48" s="207"/>
      <c r="D48" s="89"/>
      <c r="E48" s="89"/>
      <c r="F48" s="89"/>
      <c r="G48" s="89"/>
      <c r="H48" s="89"/>
      <c r="I48" s="89"/>
      <c r="J48" s="89"/>
      <c r="K48" s="1"/>
    </row>
    <row r="49" spans="1:11" ht="16" x14ac:dyDescent="0.2">
      <c r="A49" s="204"/>
      <c r="B49" s="183"/>
      <c r="C49" s="207"/>
      <c r="D49" s="89"/>
      <c r="E49" s="89"/>
      <c r="F49" s="89"/>
      <c r="G49" s="89"/>
      <c r="H49" s="89"/>
      <c r="I49" s="89"/>
      <c r="J49" s="89"/>
      <c r="K49" s="1"/>
    </row>
    <row r="50" spans="1:11" ht="16" x14ac:dyDescent="0.2">
      <c r="A50" s="205"/>
      <c r="B50" s="183"/>
      <c r="C50" s="208"/>
      <c r="D50" s="89"/>
      <c r="E50" s="89"/>
      <c r="F50" s="89"/>
      <c r="G50" s="89"/>
      <c r="H50" s="89"/>
      <c r="I50" s="89"/>
      <c r="J50" s="89"/>
      <c r="K50" s="1"/>
    </row>
    <row r="51" spans="1:11" ht="16" x14ac:dyDescent="0.2">
      <c r="A51" s="203" t="s">
        <v>216</v>
      </c>
      <c r="B51" s="184" t="str">
        <f>שער!B75</f>
        <v>-</v>
      </c>
      <c r="C51" s="206"/>
      <c r="D51" s="89"/>
      <c r="E51" s="89"/>
      <c r="F51" s="89"/>
      <c r="G51" s="89"/>
      <c r="H51" s="89"/>
      <c r="I51" s="89"/>
      <c r="J51" s="89"/>
      <c r="K51" s="1"/>
    </row>
    <row r="52" spans="1:11" ht="16" x14ac:dyDescent="0.2">
      <c r="A52" s="204"/>
      <c r="B52" s="182"/>
      <c r="C52" s="207"/>
      <c r="D52" s="89"/>
      <c r="E52" s="89"/>
      <c r="F52" s="89"/>
      <c r="G52" s="89"/>
      <c r="H52" s="89"/>
      <c r="I52" s="89"/>
      <c r="J52" s="89"/>
      <c r="K52" s="1"/>
    </row>
    <row r="53" spans="1:11" ht="16" x14ac:dyDescent="0.2">
      <c r="A53" s="205"/>
      <c r="B53" s="183"/>
      <c r="C53" s="207"/>
      <c r="D53" s="89"/>
      <c r="E53" s="89"/>
      <c r="F53" s="89"/>
      <c r="G53" s="89"/>
      <c r="H53" s="89"/>
      <c r="I53" s="89"/>
      <c r="J53" s="89"/>
      <c r="K53" s="1"/>
    </row>
    <row r="54" spans="1:11" ht="16" x14ac:dyDescent="0.2">
      <c r="A54" s="203" t="s">
        <v>205</v>
      </c>
      <c r="B54" s="183"/>
      <c r="C54" s="207"/>
      <c r="D54" s="89"/>
      <c r="E54" s="89"/>
      <c r="F54" s="89"/>
      <c r="G54" s="89"/>
      <c r="H54" s="89"/>
      <c r="I54" s="89"/>
      <c r="J54" s="89"/>
      <c r="K54" s="1"/>
    </row>
    <row r="55" spans="1:11" ht="16" x14ac:dyDescent="0.2">
      <c r="A55" s="204"/>
      <c r="B55" s="183"/>
      <c r="C55" s="207"/>
      <c r="D55" s="89"/>
      <c r="E55" s="89"/>
      <c r="F55" s="89"/>
      <c r="G55" s="89"/>
      <c r="H55" s="89"/>
      <c r="I55" s="89"/>
      <c r="J55" s="89"/>
      <c r="K55" s="1"/>
    </row>
    <row r="56" spans="1:11" ht="16" x14ac:dyDescent="0.2">
      <c r="A56" s="205"/>
      <c r="B56" s="183"/>
      <c r="C56" s="208"/>
      <c r="D56" s="89"/>
      <c r="E56" s="89"/>
      <c r="F56" s="89"/>
      <c r="G56" s="89"/>
      <c r="H56" s="89"/>
      <c r="I56" s="89"/>
      <c r="J56" s="89"/>
      <c r="K56" s="1"/>
    </row>
    <row r="57" spans="1:11" ht="16" x14ac:dyDescent="0.2">
      <c r="A57" s="203" t="s">
        <v>206</v>
      </c>
      <c r="B57" s="183" t="str">
        <f>שער!B81</f>
        <v>-</v>
      </c>
      <c r="C57" s="206"/>
      <c r="D57" s="89"/>
      <c r="E57" s="89"/>
      <c r="F57" s="89"/>
      <c r="G57" s="89"/>
      <c r="H57" s="89"/>
      <c r="I57" s="89"/>
      <c r="J57" s="89"/>
      <c r="K57" s="1"/>
    </row>
    <row r="58" spans="1:11" ht="16" x14ac:dyDescent="0.2">
      <c r="A58" s="204"/>
      <c r="B58" s="183"/>
      <c r="C58" s="207"/>
      <c r="D58" s="89"/>
      <c r="E58" s="89"/>
      <c r="F58" s="89"/>
      <c r="G58" s="89"/>
      <c r="H58" s="89"/>
      <c r="I58" s="89"/>
      <c r="J58" s="89"/>
      <c r="K58" s="1"/>
    </row>
    <row r="59" spans="1:11" ht="16" x14ac:dyDescent="0.2">
      <c r="A59" s="205"/>
      <c r="B59" s="183"/>
      <c r="C59" s="208"/>
      <c r="D59" s="89"/>
      <c r="E59" s="89"/>
      <c r="F59" s="89"/>
      <c r="G59" s="89"/>
      <c r="H59" s="89"/>
      <c r="I59" s="89"/>
      <c r="J59" s="89"/>
      <c r="K59" s="1"/>
    </row>
    <row r="60" spans="1:11" ht="16" x14ac:dyDescent="0.2">
      <c r="A60" s="203" t="s">
        <v>207</v>
      </c>
      <c r="B60" s="184" t="str">
        <f>שער!B84</f>
        <v>-</v>
      </c>
      <c r="C60" s="206"/>
      <c r="D60" s="89"/>
      <c r="E60" s="89"/>
      <c r="F60" s="89"/>
      <c r="G60" s="89"/>
      <c r="H60" s="89"/>
      <c r="I60" s="89"/>
      <c r="J60" s="89"/>
      <c r="K60" s="1"/>
    </row>
    <row r="61" spans="1:11" ht="16" x14ac:dyDescent="0.2">
      <c r="A61" s="204"/>
      <c r="B61" s="182"/>
      <c r="C61" s="207"/>
      <c r="D61" s="89"/>
      <c r="E61" s="89"/>
      <c r="F61" s="89"/>
      <c r="G61" s="89"/>
      <c r="H61" s="89"/>
      <c r="I61" s="89"/>
      <c r="J61" s="89"/>
      <c r="K61" s="1"/>
    </row>
    <row r="62" spans="1:11" ht="16" x14ac:dyDescent="0.2">
      <c r="A62" s="205"/>
      <c r="B62" s="183"/>
      <c r="C62" s="208"/>
      <c r="D62" s="89"/>
      <c r="E62" s="89"/>
      <c r="F62" s="89"/>
      <c r="G62" s="89"/>
      <c r="H62" s="89"/>
      <c r="I62" s="89"/>
      <c r="J62" s="89"/>
      <c r="K62" s="1"/>
    </row>
    <row r="63" spans="1:11" ht="16" x14ac:dyDescent="0.2">
      <c r="A63" s="156"/>
      <c r="B63" s="183"/>
      <c r="C63" s="115"/>
      <c r="D63" s="89"/>
      <c r="E63" s="91"/>
      <c r="F63" s="89"/>
      <c r="G63" s="89"/>
      <c r="H63" s="89"/>
      <c r="I63" s="89"/>
      <c r="J63" s="89"/>
      <c r="K63" s="1"/>
    </row>
    <row r="64" spans="1:11" ht="16" x14ac:dyDescent="0.2">
      <c r="A64" s="156"/>
      <c r="B64" s="183">
        <f>שער!B87</f>
        <v>0</v>
      </c>
      <c r="C64" s="115"/>
      <c r="D64" s="89"/>
      <c r="E64" s="89"/>
      <c r="F64" s="89"/>
      <c r="G64" s="89"/>
      <c r="H64" s="89"/>
      <c r="I64" s="89"/>
      <c r="J64" s="89"/>
      <c r="K64" s="1"/>
    </row>
    <row r="65" spans="1:11" ht="18" x14ac:dyDescent="0.2">
      <c r="A65" s="157" t="s">
        <v>7</v>
      </c>
      <c r="B65" s="183">
        <f>שער!B88</f>
        <v>0</v>
      </c>
      <c r="C65" s="114"/>
      <c r="D65" s="97" t="s">
        <v>250</v>
      </c>
      <c r="E65" s="97"/>
      <c r="F65" s="97"/>
      <c r="G65" s="97"/>
      <c r="H65" s="97"/>
      <c r="I65" s="97"/>
      <c r="J65" s="89"/>
      <c r="K65" s="1"/>
    </row>
    <row r="66" spans="1:11" ht="31.5" customHeight="1" x14ac:dyDescent="0.2">
      <c r="A66" s="154" t="s">
        <v>208</v>
      </c>
      <c r="B66" s="183">
        <f>IF((שער!B13*2/100)&lt;1.5,"פחות משתי אחיות אין סף כניסה",(IF((שער!B13*2/100)&lt;2,"שתי אחיות תחנה קטנה",(IF((שער!B13*2/100)&lt;3,"שלוש אחיות תחנה בינונית",(IF((שער!B13*2/100)&lt;4,"ארבע אחיות תחנה גדולה",שער!B13*2/100)))))))</f>
        <v>6.4</v>
      </c>
      <c r="C66" s="197"/>
      <c r="D66" s="89"/>
      <c r="E66" s="89"/>
      <c r="F66" s="89"/>
      <c r="G66" s="89"/>
      <c r="H66" s="89"/>
      <c r="I66" s="89"/>
      <c r="J66" s="89"/>
      <c r="K66" s="1"/>
    </row>
    <row r="67" spans="1:11" ht="16" x14ac:dyDescent="0.2">
      <c r="A67" s="154"/>
      <c r="B67" s="183"/>
      <c r="C67" s="198"/>
      <c r="D67" s="89"/>
      <c r="E67" s="89"/>
      <c r="F67" s="89"/>
      <c r="G67" s="89"/>
      <c r="H67" s="89"/>
      <c r="I67" s="89"/>
      <c r="J67" s="89"/>
      <c r="K67" s="1"/>
    </row>
    <row r="68" spans="1:11" ht="16" x14ac:dyDescent="0.2">
      <c r="A68" s="154"/>
      <c r="B68" s="183"/>
      <c r="C68" s="199"/>
      <c r="D68" s="89"/>
      <c r="E68" s="89"/>
      <c r="F68" s="89"/>
      <c r="G68" s="89"/>
      <c r="H68" s="89"/>
      <c r="I68" s="89"/>
      <c r="J68" s="89"/>
      <c r="K68" s="1"/>
    </row>
    <row r="69" spans="1:11" ht="16" x14ac:dyDescent="0.2">
      <c r="A69" s="154" t="s">
        <v>209</v>
      </c>
      <c r="B69" s="184">
        <f>IF((שער!B12*0.1)&lt;150,"פחות מ-150  מטר מרובע",(IF((שער!B12*0.1)&lt;250,"מרפאה קטנה 200-300 מטר מרובע ",(IF((שער!B12*0.1)&lt;400,"300-500 מטר מרובע מרפאה בינונית",(IF((שער!B12*0.1)&lt;1500,"500-1000 מטר מרובע מרפאה גדולה",(IF((שער!B12*0.1)&gt;1500,שער!B12*0.1)))))))))</f>
        <v>1600</v>
      </c>
      <c r="C69" s="111"/>
      <c r="D69" s="89"/>
      <c r="E69" s="89"/>
      <c r="F69" s="89"/>
      <c r="G69" s="89"/>
      <c r="H69" s="89"/>
      <c r="I69" s="89"/>
      <c r="J69" s="89"/>
      <c r="K69" s="1"/>
    </row>
    <row r="70" spans="1:11" ht="16" x14ac:dyDescent="0.2">
      <c r="A70" s="156"/>
      <c r="B70" s="182"/>
      <c r="C70" s="112"/>
      <c r="D70" s="89"/>
      <c r="E70" s="89"/>
      <c r="F70" s="89"/>
      <c r="G70" s="89"/>
      <c r="H70" s="89"/>
      <c r="I70" s="89"/>
      <c r="J70" s="89"/>
      <c r="K70" s="1"/>
    </row>
    <row r="71" spans="1:11" ht="18" x14ac:dyDescent="0.2">
      <c r="A71" s="157" t="s">
        <v>8</v>
      </c>
      <c r="B71" s="183"/>
      <c r="C71" s="114"/>
      <c r="D71" s="97"/>
      <c r="E71" s="97"/>
      <c r="F71" s="97"/>
      <c r="G71" s="97"/>
      <c r="H71" s="89"/>
      <c r="I71" s="97"/>
      <c r="J71" s="89"/>
      <c r="K71" s="1"/>
    </row>
    <row r="72" spans="1:11" ht="16" x14ac:dyDescent="0.2">
      <c r="A72" s="154" t="s">
        <v>14</v>
      </c>
      <c r="B72" s="183" t="str">
        <f>IF((שער!B12*0.075*0.018)&lt;40,"פחות מ40 מטופלים- אין סף כניסה",(IF((שער!B12*0.075*0.018)&lt;60,"כ60 מטופלים מרכז קטן",(IF((שער!B12*0.075*0.018)&lt;90,"60-90 מטופלים מרכז בינוני",(IF((שער!B12*0.075*0.018)&lt;140,"90-130 מטופלים מרכז גדול",B82),(IF((שער!B12*0.075*0.018)&gt;140,$B$5*0.075*0.018))))))))</f>
        <v>פחות מ40 מטופלים- אין סף כניסה</v>
      </c>
      <c r="C72" s="136"/>
      <c r="D72" s="89"/>
      <c r="E72" s="89"/>
      <c r="F72" s="89"/>
      <c r="G72" s="89"/>
      <c r="H72" s="89"/>
      <c r="I72" s="89"/>
      <c r="J72" s="89"/>
      <c r="K72" s="1"/>
    </row>
    <row r="73" spans="1:11" ht="16" x14ac:dyDescent="0.2">
      <c r="A73" s="154" t="s">
        <v>15</v>
      </c>
      <c r="B73" s="183" t="str">
        <f>IF((שער!B12*0.075*0.002)&lt;15,"פחות מ15 מטופלים- אין סף כניסה",(IF((שער!B12*0.075*0.002)&lt;30,"כ15 מטופלים מרכז קטן",(IF((שער!B12*0.075*0.002)&lt;30,"כ30 מטופלים מרכז בינוני",(IF((שער!B12*0.075*0.002)&lt;50,"כ30-B10350  מטופלים מרכז גדול",(IF((שער!B12*0.075*0.002)&gt;50,שער!B12*0.075*0.15)))))))))</f>
        <v>פחות מ15 מטופלים- אין סף כניסה</v>
      </c>
      <c r="C73" s="116"/>
      <c r="D73" s="89"/>
      <c r="E73" s="89"/>
      <c r="F73" s="89"/>
      <c r="G73" s="89"/>
      <c r="H73" s="89"/>
      <c r="I73" s="89"/>
      <c r="J73" s="89"/>
      <c r="K73" s="1"/>
    </row>
    <row r="74" spans="1:11" ht="16" x14ac:dyDescent="0.2">
      <c r="A74" s="158" t="s">
        <v>327</v>
      </c>
      <c r="B74" s="183">
        <f>שער!B97</f>
        <v>176</v>
      </c>
      <c r="C74" s="112"/>
      <c r="D74" s="89"/>
      <c r="E74" s="89"/>
      <c r="F74" s="89"/>
      <c r="G74" s="89"/>
      <c r="H74" s="89"/>
      <c r="I74" s="89"/>
      <c r="J74" s="89"/>
      <c r="K74" s="1"/>
    </row>
    <row r="75" spans="1:11" ht="16" x14ac:dyDescent="0.2">
      <c r="A75" s="155" t="s">
        <v>221</v>
      </c>
      <c r="B75" s="183">
        <f>שער!B98</f>
        <v>0.8</v>
      </c>
      <c r="C75" s="112"/>
      <c r="D75" s="89"/>
      <c r="E75" s="89"/>
      <c r="F75" s="89"/>
      <c r="G75" s="89"/>
      <c r="H75" s="89"/>
      <c r="I75" s="89"/>
      <c r="J75" s="89"/>
      <c r="K75" s="1"/>
    </row>
    <row r="76" spans="1:11" ht="16" x14ac:dyDescent="0.2">
      <c r="A76" s="155"/>
      <c r="B76" s="183"/>
      <c r="C76" s="112"/>
      <c r="D76" s="89"/>
      <c r="E76" s="89"/>
      <c r="F76" s="89"/>
      <c r="G76" s="89"/>
      <c r="H76" s="89"/>
      <c r="I76" s="89"/>
      <c r="J76" s="89"/>
      <c r="K76" s="1"/>
    </row>
    <row r="77" spans="1:11" ht="18" x14ac:dyDescent="0.2">
      <c r="A77" s="153" t="s">
        <v>10</v>
      </c>
      <c r="B77" s="183">
        <f>שער!B100</f>
        <v>0</v>
      </c>
      <c r="C77" s="118"/>
      <c r="D77" s="92"/>
      <c r="E77" s="99"/>
      <c r="F77" s="92"/>
      <c r="G77" s="92"/>
      <c r="H77" s="89"/>
      <c r="I77" s="92"/>
      <c r="J77" s="89"/>
      <c r="K77" s="1"/>
    </row>
    <row r="78" spans="1:11" ht="16" x14ac:dyDescent="0.2">
      <c r="A78" s="159"/>
      <c r="B78" s="184">
        <f>שער!B101</f>
        <v>0</v>
      </c>
      <c r="C78" s="119"/>
      <c r="D78" s="99"/>
      <c r="E78" s="99"/>
      <c r="F78" s="99"/>
      <c r="G78" s="99"/>
      <c r="H78" s="89"/>
      <c r="I78" s="99"/>
      <c r="J78" s="89"/>
      <c r="K78" s="1"/>
    </row>
    <row r="79" spans="1:11" ht="16" x14ac:dyDescent="0.2">
      <c r="A79" s="154" t="s">
        <v>251</v>
      </c>
      <c r="B79" s="182" t="str">
        <f>שער!B102</f>
        <v>מרכז קטן</v>
      </c>
      <c r="C79" s="111"/>
      <c r="D79" s="89"/>
      <c r="E79" s="92"/>
      <c r="F79" s="89"/>
      <c r="G79" s="89"/>
      <c r="H79" s="89"/>
      <c r="I79" s="89"/>
      <c r="J79" s="89"/>
      <c r="K79" s="1"/>
    </row>
    <row r="80" spans="1:11" ht="16" x14ac:dyDescent="0.2">
      <c r="A80" s="215" t="s">
        <v>323</v>
      </c>
      <c r="B80" s="183" t="str">
        <f>IF((שער!B13*8*0.35)&lt;250,"פחות מ250 משתמשים קבועים- אין סף כניסה",(IF((שער!B13*8*0.35)&lt;300,"חצי דונם קרקע, 150-250 מטרים רבועים שטח מבונה",(IF((שער!B13*8*0.35)&lt;600,"חצי דונם קרקע, 400 מטרים רבועים שטח מבונה",(IF((שער!B13*8*0.35)&lt;1000,"עד דונם קרקע, 500-750 מטרים רבועים שטח מבונה",(IF((שער!B13*8*0.35&gt;100),שער!B13*8*0.35)))))))))</f>
        <v>עד דונם קרקע, 500-750 מטרים רבועים שטח מבונה</v>
      </c>
      <c r="C80" s="111"/>
      <c r="D80" s="89"/>
      <c r="E80" s="92"/>
      <c r="F80" s="89"/>
      <c r="G80" s="89"/>
      <c r="H80" s="89"/>
      <c r="I80" s="89"/>
      <c r="J80" s="89"/>
      <c r="K80" s="1"/>
    </row>
    <row r="81" spans="1:11" ht="16" x14ac:dyDescent="0.2">
      <c r="A81" s="216"/>
      <c r="B81" s="183"/>
      <c r="C81" s="112"/>
      <c r="D81" s="89"/>
      <c r="E81" s="92"/>
      <c r="F81" s="89"/>
      <c r="G81" s="89"/>
      <c r="H81" s="89"/>
      <c r="I81" s="89"/>
      <c r="J81" s="89"/>
      <c r="K81" s="1"/>
    </row>
    <row r="82" spans="1:11" ht="16" x14ac:dyDescent="0.2">
      <c r="A82" s="160" t="s">
        <v>328</v>
      </c>
      <c r="B82" s="183" t="str">
        <f>IF((שער!B12*0.075*0.15)&lt;150,"פחות מ150 משתמשים קבועים- אין סף כניסה",(IF((שער!B12*0.075*0.15)&lt;200,"250-300 מטרים רבועים שטח מבונה",(IF((שער!B12*0.75*0.15&gt;200),שער!B12*0.075*0.15)))))</f>
        <v>250-300 מטרים רבועים שטח מבונה</v>
      </c>
      <c r="C82" s="112"/>
      <c r="D82" s="89"/>
      <c r="E82" s="92"/>
      <c r="F82" s="89"/>
      <c r="G82" s="89"/>
      <c r="H82" s="89"/>
      <c r="I82" s="89"/>
      <c r="J82" s="89"/>
      <c r="K82" s="1"/>
    </row>
    <row r="83" spans="1:11" ht="16" x14ac:dyDescent="0.2">
      <c r="A83" s="160"/>
      <c r="B83" s="183"/>
      <c r="C83" s="112"/>
      <c r="D83" s="89"/>
      <c r="E83" s="92"/>
      <c r="F83" s="89"/>
      <c r="G83" s="89"/>
      <c r="H83" s="89"/>
      <c r="I83" s="89"/>
      <c r="J83" s="89"/>
      <c r="K83" s="1"/>
    </row>
    <row r="84" spans="1:11" ht="18" x14ac:dyDescent="0.2">
      <c r="A84" s="161" t="s">
        <v>9</v>
      </c>
      <c r="B84" s="183"/>
      <c r="C84" s="117"/>
      <c r="D84" s="98"/>
      <c r="E84" s="98"/>
      <c r="F84" s="98"/>
      <c r="G84" s="98"/>
      <c r="H84" s="89"/>
      <c r="I84" s="98"/>
      <c r="J84" s="89"/>
      <c r="K84" s="1"/>
    </row>
    <row r="85" spans="1:11" ht="16" x14ac:dyDescent="0.2">
      <c r="A85" s="212" t="s">
        <v>211</v>
      </c>
      <c r="B85" s="183">
        <f>שער!B108</f>
        <v>1724.8000000000002</v>
      </c>
      <c r="C85" s="194"/>
      <c r="D85" s="89"/>
      <c r="E85" s="92"/>
      <c r="F85" s="92"/>
      <c r="G85" s="92"/>
      <c r="H85" s="89"/>
      <c r="I85" s="89"/>
      <c r="J85" s="89"/>
      <c r="K85" s="1"/>
    </row>
    <row r="86" spans="1:11" ht="16" x14ac:dyDescent="0.2">
      <c r="A86" s="213"/>
      <c r="B86" s="183"/>
      <c r="C86" s="195"/>
      <c r="D86" s="89"/>
      <c r="E86" s="92"/>
      <c r="F86" s="92"/>
      <c r="G86" s="92"/>
      <c r="H86" s="89"/>
      <c r="I86" s="89"/>
      <c r="J86" s="89"/>
      <c r="K86" s="1"/>
    </row>
    <row r="87" spans="1:11" ht="16" x14ac:dyDescent="0.2">
      <c r="A87" s="213"/>
      <c r="B87" s="184"/>
      <c r="C87" s="195"/>
      <c r="D87" s="89"/>
      <c r="E87" s="92"/>
      <c r="F87" s="92"/>
      <c r="G87" s="92"/>
      <c r="H87" s="89"/>
      <c r="I87" s="89"/>
      <c r="J87" s="89"/>
      <c r="K87" s="1"/>
    </row>
    <row r="88" spans="1:11" ht="16" x14ac:dyDescent="0.2">
      <c r="A88" s="213"/>
      <c r="B88" s="182"/>
      <c r="C88" s="195"/>
      <c r="D88" s="89"/>
      <c r="E88" s="92"/>
      <c r="F88" s="92"/>
      <c r="G88" s="92"/>
      <c r="H88" s="89"/>
      <c r="I88" s="89"/>
      <c r="J88" s="89"/>
      <c r="K88" s="1"/>
    </row>
    <row r="89" spans="1:11" ht="16" x14ac:dyDescent="0.2">
      <c r="A89" s="213"/>
      <c r="B89" s="183"/>
      <c r="C89" s="195"/>
      <c r="D89" s="89"/>
      <c r="E89" s="89"/>
      <c r="F89" s="89"/>
      <c r="G89" s="89"/>
      <c r="H89" s="89"/>
      <c r="I89" s="89"/>
      <c r="J89" s="89"/>
      <c r="K89" s="1"/>
    </row>
    <row r="90" spans="1:11" ht="16" x14ac:dyDescent="0.2">
      <c r="A90" s="213"/>
      <c r="B90" s="183"/>
      <c r="C90" s="195"/>
      <c r="D90" s="89"/>
      <c r="E90" s="89"/>
      <c r="F90" s="89"/>
      <c r="G90" s="89"/>
      <c r="H90" s="89"/>
      <c r="I90" s="89"/>
      <c r="J90" s="89"/>
      <c r="K90" s="1"/>
    </row>
    <row r="91" spans="1:11" ht="16" x14ac:dyDescent="0.2">
      <c r="A91" s="214"/>
      <c r="B91" s="183"/>
      <c r="C91" s="196"/>
      <c r="D91" s="89"/>
      <c r="E91" s="89"/>
      <c r="F91" s="89"/>
      <c r="G91" s="89"/>
      <c r="H91" s="89"/>
      <c r="I91" s="89"/>
      <c r="J91" s="89"/>
      <c r="K91" s="1"/>
    </row>
    <row r="92" spans="1:11" ht="16" x14ac:dyDescent="0.2">
      <c r="A92" s="154" t="s">
        <v>324</v>
      </c>
      <c r="B92" s="183" t="str">
        <f>IF((שער!B115&lt;1)," אין סף כניסה",(IF((שער!B115&lt;4),"חצי דונם",(IF((שער!B115&gt;4),"מקווה אחד על חצי דונם ועוד  משולב כשטח מבונה",שער!B115)))))</f>
        <v xml:space="preserve"> אין סף כניסה</v>
      </c>
      <c r="C92" s="112"/>
      <c r="D92" s="89"/>
      <c r="E92" s="89"/>
      <c r="F92" s="89"/>
      <c r="G92" s="89"/>
      <c r="H92" s="89"/>
      <c r="I92" s="89"/>
      <c r="J92" s="89"/>
      <c r="K92" s="1"/>
    </row>
    <row r="93" spans="1:11" ht="16" x14ac:dyDescent="0.2">
      <c r="A93" s="156"/>
      <c r="B93" s="183">
        <f>שער!B116</f>
        <v>0</v>
      </c>
      <c r="C93" s="112"/>
      <c r="D93" s="89"/>
      <c r="E93" s="89"/>
      <c r="F93" s="89"/>
      <c r="G93" s="89"/>
      <c r="H93" s="89"/>
      <c r="I93" s="89"/>
      <c r="J93" s="89"/>
      <c r="K93" s="1"/>
    </row>
    <row r="94" spans="1:11" ht="16" x14ac:dyDescent="0.2">
      <c r="A94" s="156"/>
      <c r="B94" s="183">
        <f>שער!B117</f>
        <v>0</v>
      </c>
      <c r="C94" s="115"/>
      <c r="D94" s="89"/>
      <c r="E94" s="89"/>
      <c r="F94" s="89"/>
      <c r="G94" s="89"/>
      <c r="H94" s="89"/>
      <c r="I94" s="89"/>
      <c r="J94" s="89"/>
      <c r="K94" s="1"/>
    </row>
    <row r="95" spans="1:11" ht="16" x14ac:dyDescent="0.2">
      <c r="A95" s="160"/>
      <c r="B95" s="183">
        <f>שער!B107</f>
        <v>0</v>
      </c>
      <c r="C95" s="113"/>
      <c r="D95" s="89"/>
      <c r="E95" s="89"/>
      <c r="F95" s="89"/>
      <c r="G95" s="89"/>
      <c r="H95" s="89"/>
      <c r="I95" s="89"/>
      <c r="J95" s="89"/>
      <c r="K95" s="1"/>
    </row>
    <row r="96" spans="1:11" ht="16" x14ac:dyDescent="0.2">
      <c r="A96" s="159" t="s">
        <v>12</v>
      </c>
      <c r="B96" s="184">
        <f>שער!B118</f>
        <v>0</v>
      </c>
      <c r="C96" s="114"/>
      <c r="D96" s="89"/>
      <c r="E96" s="97"/>
      <c r="F96" s="97"/>
      <c r="G96" s="97"/>
      <c r="H96" s="89"/>
      <c r="I96" s="97"/>
      <c r="J96" s="89"/>
      <c r="K96" s="1"/>
    </row>
    <row r="97" spans="1:11" ht="16" x14ac:dyDescent="0.2">
      <c r="A97" s="162" t="s">
        <v>246</v>
      </c>
      <c r="B97" s="182" t="str">
        <f>שער!B119</f>
        <v>-</v>
      </c>
      <c r="C97" s="111"/>
      <c r="D97" s="89"/>
      <c r="E97" s="89"/>
      <c r="F97" s="89"/>
      <c r="G97" s="89"/>
      <c r="H97" s="89"/>
      <c r="I97" s="89"/>
      <c r="J97" s="89"/>
      <c r="K97" s="1"/>
    </row>
    <row r="98" spans="1:11" ht="16" x14ac:dyDescent="0.2">
      <c r="A98" s="155" t="s">
        <v>244</v>
      </c>
      <c r="B98" s="183" t="str">
        <f>שער!B120</f>
        <v>-</v>
      </c>
      <c r="C98" s="115"/>
      <c r="D98" s="89"/>
      <c r="E98" s="89"/>
      <c r="F98" s="89"/>
      <c r="G98" s="89"/>
      <c r="H98" s="89"/>
      <c r="I98" s="89"/>
      <c r="J98" s="89"/>
      <c r="K98" s="1"/>
    </row>
    <row r="99" spans="1:11" ht="16" x14ac:dyDescent="0.2">
      <c r="A99" s="163" t="s">
        <v>245</v>
      </c>
      <c r="B99" s="183" t="str">
        <f>שער!B121</f>
        <v>-</v>
      </c>
      <c r="C99" s="115"/>
      <c r="D99" s="89"/>
      <c r="E99" s="89"/>
      <c r="F99" s="89"/>
      <c r="G99" s="89"/>
      <c r="H99" s="89"/>
      <c r="I99" s="89"/>
      <c r="J99" s="89"/>
      <c r="K99" s="1"/>
    </row>
    <row r="100" spans="1:11" ht="16" x14ac:dyDescent="0.2">
      <c r="A100" s="163" t="s">
        <v>243</v>
      </c>
      <c r="B100" s="183">
        <f>שער!B122</f>
        <v>0.64</v>
      </c>
      <c r="C100" s="112"/>
      <c r="D100" s="93"/>
      <c r="E100" s="89"/>
      <c r="F100" s="89"/>
      <c r="G100" s="89"/>
      <c r="H100" s="89"/>
      <c r="I100" s="89"/>
      <c r="J100" s="89"/>
      <c r="K100" s="1"/>
    </row>
    <row r="101" spans="1:11" ht="16" x14ac:dyDescent="0.2">
      <c r="A101" s="163" t="s">
        <v>220</v>
      </c>
      <c r="B101" s="183">
        <f>שער!B123</f>
        <v>0.4</v>
      </c>
      <c r="C101" s="112"/>
      <c r="D101" s="94"/>
      <c r="E101" s="89"/>
      <c r="F101" s="89"/>
      <c r="G101" s="89"/>
      <c r="H101" s="89"/>
      <c r="I101" s="89"/>
      <c r="J101" s="89"/>
      <c r="K101" s="1"/>
    </row>
    <row r="102" spans="1:11" ht="16" x14ac:dyDescent="0.2">
      <c r="A102" s="164"/>
      <c r="B102" s="183">
        <f>שער!B124</f>
        <v>0</v>
      </c>
      <c r="C102" s="115"/>
      <c r="D102" s="89"/>
      <c r="E102" s="89"/>
      <c r="F102" s="89"/>
      <c r="G102" s="89"/>
      <c r="H102" s="89"/>
      <c r="I102" s="89"/>
      <c r="J102" s="89"/>
      <c r="K102" s="1"/>
    </row>
    <row r="103" spans="1:11" ht="18" x14ac:dyDescent="0.2">
      <c r="A103" s="157" t="s">
        <v>227</v>
      </c>
      <c r="B103" s="183">
        <f>שער!B125</f>
        <v>0</v>
      </c>
      <c r="C103" s="114"/>
      <c r="D103" s="89"/>
      <c r="E103" s="89"/>
      <c r="F103" s="89"/>
      <c r="G103" s="89"/>
      <c r="H103" s="89"/>
      <c r="I103" s="89"/>
      <c r="J103" s="89"/>
      <c r="K103" s="1"/>
    </row>
    <row r="104" spans="1:11" ht="16" x14ac:dyDescent="0.2">
      <c r="A104" s="155" t="s">
        <v>247</v>
      </c>
      <c r="B104" s="183" t="str">
        <f>IF(שער!$B$12&lt;5000,"אין סף כניסה",(IF(שער!$B$12&lt;7000,"שיטור קהילתי",(IF(שער!$B$12&lt;15000,"נקודת משטרה",(IF(שער!$B$12&lt;40000,"תחנה קטנה",(IF(שער!$B$12&lt;100000,"תחנה בינונית","תחנה גדולה")))))))))</f>
        <v>תחנה קטנה</v>
      </c>
      <c r="C104" s="111"/>
      <c r="D104" s="89"/>
      <c r="E104" s="89"/>
      <c r="F104" s="89"/>
      <c r="G104" s="89"/>
      <c r="H104" s="89"/>
      <c r="I104" s="89"/>
      <c r="J104" s="89"/>
      <c r="K104" s="1"/>
    </row>
    <row r="105" spans="1:11" ht="16" x14ac:dyDescent="0.2">
      <c r="A105" s="155" t="s">
        <v>248</v>
      </c>
      <c r="B105" s="184" t="str">
        <f>IF(שער!$B$12&lt;7000, "אין סף כניסה",(IF(שער!$B$12&lt;15000,"תחנה קטנה",(IF(שער!$B$12&lt;50000, "תחנה בינונית","תחנה גדולה")))))</f>
        <v>תחנה בינונית</v>
      </c>
      <c r="C105" s="111"/>
      <c r="D105" s="89"/>
      <c r="E105" s="89"/>
      <c r="F105" s="89"/>
      <c r="G105" s="89"/>
      <c r="H105" s="89"/>
      <c r="I105" s="89"/>
      <c r="J105" s="89"/>
      <c r="K105" s="1"/>
    </row>
    <row r="106" spans="1:11" ht="16" x14ac:dyDescent="0.2">
      <c r="A106" s="155" t="s">
        <v>249</v>
      </c>
      <c r="B106" s="182" t="str">
        <f>IF(שער!$B$12&lt;15000, "אין סף כניסה",(IF(שער!$B$12&lt;30000,"תחנה קטנה",IF(שער!$B$12&lt;60000,"תחנה בינונית","תחנה גדולה"))))</f>
        <v>תחנה קטנה</v>
      </c>
      <c r="C106" s="111"/>
      <c r="D106" s="89"/>
      <c r="E106" s="89"/>
      <c r="F106" s="89"/>
      <c r="G106" s="89"/>
      <c r="H106" s="89"/>
      <c r="I106" s="89"/>
      <c r="J106" s="89"/>
      <c r="K106" s="1"/>
    </row>
    <row r="107" spans="1:11" ht="16" x14ac:dyDescent="0.2">
      <c r="A107" s="155"/>
      <c r="B107" s="183">
        <f>שער!B129</f>
        <v>0</v>
      </c>
      <c r="C107" s="115"/>
      <c r="D107" s="89"/>
      <c r="E107" s="89"/>
      <c r="F107" s="89"/>
      <c r="G107" s="89"/>
      <c r="H107" s="89"/>
      <c r="I107" s="89"/>
      <c r="J107" s="89"/>
      <c r="K107" s="1"/>
    </row>
    <row r="108" spans="1:11" ht="18" x14ac:dyDescent="0.2">
      <c r="A108" s="165" t="s">
        <v>11</v>
      </c>
      <c r="B108" s="183">
        <f>שער!B130</f>
        <v>0</v>
      </c>
      <c r="C108" s="120"/>
      <c r="D108" s="89"/>
      <c r="E108" s="89"/>
      <c r="F108" s="89"/>
      <c r="G108" s="89"/>
      <c r="H108" s="89"/>
      <c r="I108" s="89"/>
      <c r="J108" s="89"/>
      <c r="K108" s="1"/>
    </row>
    <row r="109" spans="1:11" ht="16" x14ac:dyDescent="0.2">
      <c r="A109" s="155" t="s">
        <v>219</v>
      </c>
      <c r="B109" s="183">
        <f>שער!B131</f>
        <v>11.2</v>
      </c>
      <c r="C109" s="111"/>
      <c r="D109" s="93"/>
      <c r="E109" s="89"/>
      <c r="F109" s="89"/>
      <c r="G109" s="89"/>
      <c r="H109" s="89"/>
      <c r="I109" s="89"/>
      <c r="J109" s="89"/>
      <c r="K109" s="1"/>
    </row>
    <row r="110" spans="1:11" ht="16" x14ac:dyDescent="0.2">
      <c r="A110" s="166"/>
      <c r="B110" s="183">
        <f>שער!B133</f>
        <v>0</v>
      </c>
      <c r="C110" s="115"/>
      <c r="D110" s="89"/>
      <c r="E110" s="89"/>
      <c r="F110" s="89"/>
      <c r="G110" s="89"/>
      <c r="H110" s="89"/>
      <c r="I110" s="89"/>
      <c r="J110" s="89"/>
      <c r="K110" s="1"/>
    </row>
    <row r="111" spans="1:11" ht="18" x14ac:dyDescent="0.2">
      <c r="A111" s="167" t="s">
        <v>13</v>
      </c>
      <c r="B111" s="183">
        <f>שער!B134</f>
        <v>0</v>
      </c>
      <c r="C111" s="121"/>
      <c r="D111" s="89"/>
      <c r="E111" s="100"/>
      <c r="F111" s="100"/>
      <c r="G111" s="100"/>
      <c r="H111" s="89"/>
      <c r="I111" s="100"/>
      <c r="J111" s="89"/>
      <c r="K111" s="1"/>
    </row>
    <row r="112" spans="1:11" ht="16" x14ac:dyDescent="0.2">
      <c r="A112" s="168" t="s">
        <v>315</v>
      </c>
      <c r="B112" s="183">
        <f>שער!B135</f>
        <v>38.4</v>
      </c>
      <c r="C112" s="111"/>
      <c r="D112" s="89"/>
      <c r="E112" s="89"/>
      <c r="F112" s="89"/>
      <c r="G112" s="89"/>
      <c r="H112" s="89"/>
      <c r="I112" s="89"/>
      <c r="J112" s="89"/>
      <c r="K112" s="1"/>
    </row>
    <row r="113" spans="1:11" ht="16" x14ac:dyDescent="0.2">
      <c r="A113" s="168" t="s">
        <v>314</v>
      </c>
      <c r="B113" s="183">
        <f>שער!B136</f>
        <v>9.6</v>
      </c>
      <c r="C113" s="122"/>
      <c r="D113" s="95"/>
      <c r="E113" s="89"/>
      <c r="F113" s="89"/>
      <c r="G113" s="89"/>
      <c r="H113" s="89"/>
      <c r="I113" s="89"/>
      <c r="J113" s="89"/>
      <c r="K113" s="1"/>
    </row>
    <row r="114" spans="1:11" ht="16" x14ac:dyDescent="0.2">
      <c r="A114" s="168" t="s">
        <v>316</v>
      </c>
      <c r="B114" s="184">
        <f>שער!B137</f>
        <v>0</v>
      </c>
      <c r="C114" s="122"/>
      <c r="D114" s="89"/>
      <c r="E114" s="89"/>
      <c r="F114" s="89"/>
      <c r="G114" s="89"/>
      <c r="H114" s="89"/>
      <c r="I114" s="89"/>
      <c r="J114" s="89"/>
      <c r="K114" s="1"/>
    </row>
    <row r="115" spans="1:11" ht="16" x14ac:dyDescent="0.2">
      <c r="A115" s="168" t="s">
        <v>317</v>
      </c>
      <c r="B115" s="182">
        <f>שער!B138</f>
        <v>0</v>
      </c>
      <c r="C115" s="122"/>
      <c r="D115" s="95"/>
      <c r="E115" s="89"/>
      <c r="F115" s="89"/>
      <c r="G115" s="89"/>
      <c r="H115" s="89"/>
      <c r="I115" s="89"/>
      <c r="J115" s="89"/>
      <c r="K115" s="1"/>
    </row>
    <row r="116" spans="1:11" ht="16" x14ac:dyDescent="0.2">
      <c r="A116" s="169" t="s">
        <v>318</v>
      </c>
      <c r="B116" s="183" t="str">
        <f>שער!B139</f>
        <v>0</v>
      </c>
      <c r="C116" s="122"/>
      <c r="D116" s="89"/>
      <c r="E116" s="89"/>
      <c r="F116" s="89"/>
      <c r="G116" s="89"/>
      <c r="H116" s="89"/>
      <c r="I116" s="89"/>
      <c r="J116" s="89"/>
      <c r="K116" s="1"/>
    </row>
    <row r="117" spans="1:11" ht="16" x14ac:dyDescent="0.2">
      <c r="A117" s="169" t="s">
        <v>319</v>
      </c>
      <c r="B117" s="183">
        <f>שער!B140</f>
        <v>38.4</v>
      </c>
      <c r="C117" s="122"/>
      <c r="D117" s="96"/>
      <c r="E117" s="96"/>
      <c r="F117" s="96"/>
      <c r="G117" s="96"/>
      <c r="H117" s="89"/>
      <c r="I117" s="96"/>
      <c r="J117" s="89"/>
      <c r="K117" s="1"/>
    </row>
    <row r="118" spans="1:11" ht="16" x14ac:dyDescent="0.2">
      <c r="A118" s="169" t="s">
        <v>320</v>
      </c>
      <c r="B118" s="183">
        <f>שער!B141</f>
        <v>9.6</v>
      </c>
      <c r="C118" s="123"/>
      <c r="D118" s="89"/>
      <c r="E118" s="89"/>
      <c r="F118" s="89"/>
      <c r="G118" s="89"/>
      <c r="H118" s="89"/>
      <c r="I118" s="89"/>
      <c r="J118" s="89"/>
      <c r="K118" s="1"/>
    </row>
    <row r="119" spans="1:11" ht="16" x14ac:dyDescent="0.2">
      <c r="A119" s="155"/>
      <c r="B119" s="183">
        <f>שער!B142</f>
        <v>0</v>
      </c>
      <c r="C119" s="140"/>
      <c r="D119" s="141"/>
      <c r="E119" s="141"/>
      <c r="F119" s="141"/>
      <c r="G119" s="141"/>
      <c r="H119" s="141"/>
      <c r="I119" s="141"/>
      <c r="J119" s="142"/>
      <c r="K119" s="1"/>
    </row>
    <row r="120" spans="1:11" ht="18" x14ac:dyDescent="0.2">
      <c r="A120" s="170" t="s">
        <v>5</v>
      </c>
      <c r="B120" s="183"/>
      <c r="C120" s="182"/>
      <c r="D120" s="143"/>
      <c r="E120" s="143"/>
      <c r="F120" s="182">
        <f>SUM(F8:F109)</f>
        <v>0</v>
      </c>
      <c r="G120" s="182"/>
      <c r="H120" s="143"/>
      <c r="I120" s="143"/>
      <c r="J120" s="144"/>
      <c r="K120" s="1"/>
    </row>
    <row r="121" spans="1:11" ht="18" x14ac:dyDescent="0.2">
      <c r="A121" s="170" t="s">
        <v>222</v>
      </c>
      <c r="B121" s="183"/>
      <c r="C121" s="183"/>
      <c r="D121" s="143"/>
      <c r="E121" s="143"/>
      <c r="F121" s="183">
        <f>שער!B140</f>
        <v>38.4</v>
      </c>
      <c r="G121" s="183"/>
      <c r="H121" s="143"/>
      <c r="I121" s="143"/>
      <c r="J121" s="144"/>
      <c r="K121" s="1"/>
    </row>
    <row r="122" spans="1:11" ht="18" x14ac:dyDescent="0.2">
      <c r="A122" s="171" t="s">
        <v>3</v>
      </c>
      <c r="B122" s="183"/>
      <c r="C122" s="183"/>
      <c r="D122" s="143"/>
      <c r="E122" s="143"/>
      <c r="F122" s="183">
        <f>SUM(F120:F121)</f>
        <v>38.4</v>
      </c>
      <c r="G122" s="183"/>
      <c r="H122" s="143"/>
      <c r="I122" s="143"/>
      <c r="J122" s="144"/>
      <c r="K122" s="1"/>
    </row>
    <row r="123" spans="1:11" x14ac:dyDescent="0.2">
      <c r="A123" s="124"/>
      <c r="B123" s="1"/>
      <c r="C123" s="1"/>
      <c r="D123" s="1"/>
      <c r="E123" s="1"/>
      <c r="F123" s="1"/>
      <c r="G123" s="1"/>
      <c r="H123" s="1"/>
      <c r="I123" s="1"/>
      <c r="J123" s="44"/>
      <c r="K123" s="1"/>
    </row>
    <row r="124" spans="1:11" x14ac:dyDescent="0.2">
      <c r="A124" s="124"/>
      <c r="B124" s="1"/>
      <c r="C124" s="1"/>
      <c r="D124" s="1"/>
      <c r="E124" s="1"/>
      <c r="F124" s="1"/>
      <c r="G124" s="1"/>
      <c r="H124" s="1"/>
      <c r="I124" s="1"/>
      <c r="J124" s="44"/>
      <c r="K124" s="1"/>
    </row>
    <row r="125" spans="1:11" x14ac:dyDescent="0.2">
      <c r="A125" s="124"/>
      <c r="B125" s="1"/>
      <c r="C125" s="1"/>
      <c r="D125" s="1"/>
      <c r="E125" s="1"/>
      <c r="F125" s="1"/>
      <c r="G125" s="1"/>
      <c r="H125" s="1"/>
      <c r="I125" s="1"/>
      <c r="J125" s="44"/>
      <c r="K125" s="1"/>
    </row>
    <row r="126" spans="1:11" x14ac:dyDescent="0.2">
      <c r="A126" s="124"/>
      <c r="B126" s="1"/>
      <c r="C126" s="1"/>
      <c r="D126" s="1"/>
      <c r="E126" s="1"/>
      <c r="F126" s="1"/>
      <c r="G126" s="1"/>
      <c r="H126" s="1"/>
      <c r="I126" s="1"/>
      <c r="J126" s="44"/>
      <c r="K126" s="1"/>
    </row>
    <row r="127" spans="1:11" x14ac:dyDescent="0.2">
      <c r="A127" s="124"/>
      <c r="B127" s="1"/>
      <c r="C127" s="1"/>
      <c r="D127" s="1"/>
      <c r="E127" s="1"/>
      <c r="F127" s="1"/>
      <c r="G127" s="1"/>
      <c r="H127" s="1"/>
      <c r="I127" s="1"/>
      <c r="J127" s="44"/>
      <c r="K127" s="1"/>
    </row>
    <row r="128" spans="1:11" x14ac:dyDescent="0.2">
      <c r="A128" s="124"/>
      <c r="B128" s="1"/>
      <c r="C128" s="1"/>
      <c r="D128" s="1"/>
      <c r="E128" s="1"/>
      <c r="F128" s="1"/>
      <c r="G128" s="1"/>
      <c r="H128" s="1"/>
      <c r="I128" s="1"/>
      <c r="J128" s="44"/>
      <c r="K128" s="1"/>
    </row>
    <row r="129" spans="1:11" x14ac:dyDescent="0.2">
      <c r="A129" s="124"/>
      <c r="B129" s="1"/>
      <c r="C129" s="1"/>
      <c r="D129" s="1"/>
      <c r="E129" s="1"/>
      <c r="F129" s="1"/>
      <c r="G129" s="1"/>
      <c r="H129" s="1"/>
      <c r="I129" s="1"/>
      <c r="J129" s="44"/>
      <c r="K129" s="1"/>
    </row>
    <row r="130" spans="1:11" x14ac:dyDescent="0.2">
      <c r="A130" s="124"/>
      <c r="B130" s="1"/>
      <c r="C130" s="1"/>
      <c r="D130" s="1"/>
      <c r="E130" s="1"/>
      <c r="F130" s="1"/>
      <c r="G130" s="1"/>
      <c r="H130" s="1"/>
      <c r="I130" s="1"/>
      <c r="J130" s="44"/>
      <c r="K130" s="1"/>
    </row>
    <row r="131" spans="1:11" x14ac:dyDescent="0.2">
      <c r="A131" s="124"/>
      <c r="B131" s="1"/>
      <c r="C131" s="1"/>
      <c r="D131" s="1"/>
      <c r="E131" s="1"/>
      <c r="F131" s="1"/>
      <c r="G131" s="1"/>
      <c r="H131" s="1"/>
      <c r="I131" s="1"/>
      <c r="J131" s="44"/>
      <c r="K131" s="1"/>
    </row>
    <row r="132" spans="1:11" x14ac:dyDescent="0.2">
      <c r="A132" s="124"/>
      <c r="B132" s="1"/>
      <c r="C132" s="1"/>
      <c r="D132" s="1"/>
      <c r="E132" s="1"/>
      <c r="F132" s="1"/>
      <c r="G132" s="1"/>
      <c r="H132" s="1"/>
      <c r="I132" s="1"/>
      <c r="J132" s="44"/>
      <c r="K132" s="1"/>
    </row>
    <row r="133" spans="1:11" x14ac:dyDescent="0.2">
      <c r="A133" s="124"/>
      <c r="B133" s="1"/>
      <c r="C133" s="1"/>
      <c r="D133" s="1"/>
      <c r="E133" s="1"/>
      <c r="F133" s="1"/>
      <c r="G133" s="1"/>
      <c r="H133" s="1"/>
      <c r="I133" s="1"/>
      <c r="J133" s="44"/>
      <c r="K133" s="1"/>
    </row>
    <row r="134" spans="1:11" x14ac:dyDescent="0.2">
      <c r="A134" s="124"/>
      <c r="B134" s="1"/>
      <c r="C134" s="1"/>
      <c r="D134" s="1"/>
      <c r="E134" s="1"/>
      <c r="F134" s="1"/>
      <c r="G134" s="1"/>
      <c r="H134" s="1"/>
      <c r="I134" s="1"/>
      <c r="J134" s="44"/>
      <c r="K134" s="1"/>
    </row>
    <row r="135" spans="1:11" x14ac:dyDescent="0.2">
      <c r="A135" s="124"/>
      <c r="B135" s="1"/>
      <c r="C135" s="1"/>
      <c r="D135" s="1"/>
      <c r="E135" s="1"/>
      <c r="F135" s="1"/>
      <c r="G135" s="1"/>
      <c r="H135" s="1"/>
      <c r="I135" s="1"/>
      <c r="J135" s="44"/>
      <c r="K135" s="1"/>
    </row>
    <row r="136" spans="1:11" x14ac:dyDescent="0.2">
      <c r="A136" s="124"/>
      <c r="B136" s="1"/>
      <c r="C136" s="1"/>
      <c r="D136" s="1"/>
      <c r="E136" s="1"/>
      <c r="F136" s="1"/>
      <c r="G136" s="1"/>
      <c r="H136" s="1"/>
      <c r="I136" s="1"/>
      <c r="J136" s="44"/>
      <c r="K136" s="1"/>
    </row>
    <row r="137" spans="1:11" x14ac:dyDescent="0.2">
      <c r="A137" s="124"/>
      <c r="B137" s="1"/>
      <c r="C137" s="1"/>
      <c r="D137" s="1"/>
      <c r="E137" s="1"/>
      <c r="F137" s="1"/>
      <c r="G137" s="1"/>
      <c r="H137" s="1"/>
      <c r="I137" s="1"/>
      <c r="J137" s="44"/>
      <c r="K137" s="1"/>
    </row>
  </sheetData>
  <sheetProtection password="CAF7" sheet="1" objects="1" scenarios="1" selectLockedCells="1"/>
  <mergeCells count="42">
    <mergeCell ref="A4:J4"/>
    <mergeCell ref="A85:A91"/>
    <mergeCell ref="A80:A81"/>
    <mergeCell ref="A47:A50"/>
    <mergeCell ref="A51:A53"/>
    <mergeCell ref="A54:A56"/>
    <mergeCell ref="A57:A59"/>
    <mergeCell ref="A60:A62"/>
    <mergeCell ref="A43:A46"/>
    <mergeCell ref="B5:I5"/>
    <mergeCell ref="A8:A16"/>
    <mergeCell ref="A17:A27"/>
    <mergeCell ref="A34:A38"/>
    <mergeCell ref="C8:C16"/>
    <mergeCell ref="C43:C46"/>
    <mergeCell ref="C47:C50"/>
    <mergeCell ref="C66:C68"/>
    <mergeCell ref="C17:C27"/>
    <mergeCell ref="A28:A33"/>
    <mergeCell ref="C28:C33"/>
    <mergeCell ref="C34:C38"/>
    <mergeCell ref="B52:B60"/>
    <mergeCell ref="B61:B69"/>
    <mergeCell ref="C51:C56"/>
    <mergeCell ref="C57:C59"/>
    <mergeCell ref="C60:C62"/>
    <mergeCell ref="B70:B78"/>
    <mergeCell ref="B79:B87"/>
    <mergeCell ref="B88:B96"/>
    <mergeCell ref="G120:G122"/>
    <mergeCell ref="B1:B3"/>
    <mergeCell ref="B97:B105"/>
    <mergeCell ref="B106:B114"/>
    <mergeCell ref="B115:B122"/>
    <mergeCell ref="C120:C122"/>
    <mergeCell ref="F120:F122"/>
    <mergeCell ref="B7:B15"/>
    <mergeCell ref="B16:B24"/>
    <mergeCell ref="B25:B33"/>
    <mergeCell ref="B34:B42"/>
    <mergeCell ref="B43:B51"/>
    <mergeCell ref="C85:C91"/>
  </mergeCells>
  <dataValidations count="13">
    <dataValidation type="list" allowBlank="1" showInputMessage="1" showErrorMessage="1" sqref="H104">
      <formula1>$AJ$9:$AJ$16</formula1>
    </dataValidation>
    <dataValidation type="list" allowBlank="1" showInputMessage="1" showErrorMessage="1" sqref="H80:H83">
      <formula1>$AI$9:$AI$15</formula1>
    </dataValidation>
    <dataValidation type="list" allowBlank="1" showInputMessage="1" showErrorMessage="1" sqref="H79">
      <formula1>$AH$9:$AH$21</formula1>
    </dataValidation>
    <dataValidation type="list" allowBlank="1" showInputMessage="1" showErrorMessage="1" sqref="H69:H70">
      <formula1>$AD$9:$AD$16</formula1>
    </dataValidation>
    <dataValidation type="list" allowBlank="1" showInputMessage="1" showErrorMessage="1" sqref="H66:H68">
      <formula1>$AC$9:$AC$18</formula1>
    </dataValidation>
    <dataValidation type="list" allowBlank="1" showInputMessage="1" showErrorMessage="1" sqref="H72:H76">
      <formula1>$AE$9:$AE$18</formula1>
    </dataValidation>
    <dataValidation type="list" allowBlank="1" showInputMessage="1" showErrorMessage="1" sqref="H85:H91">
      <formula1>$AF$9:$AF$18</formula1>
    </dataValidation>
    <dataValidation type="list" allowBlank="1" showInputMessage="1" showErrorMessage="1" sqref="H92:H94">
      <formula1>$AG$9:$AG$16</formula1>
    </dataValidation>
    <dataValidation type="list" allowBlank="1" showInputMessage="1" showErrorMessage="1" sqref="H8:H16">
      <formula1>$Z$9:$Z$17</formula1>
    </dataValidation>
    <dataValidation type="list" allowBlank="1" showInputMessage="1" showErrorMessage="1" sqref="H43:H50 H17:H27">
      <formula1>$AA$9:$AA$17</formula1>
    </dataValidation>
    <dataValidation type="list" allowBlank="1" showInputMessage="1" showErrorMessage="1" sqref="H51:H62 H35:H42">
      <formula1>$AB$9:$AB$19</formula1>
    </dataValidation>
    <dataValidation type="list" allowBlank="1" showInputMessage="1" showErrorMessage="1" sqref="H28:H33">
      <formula1>$Y$10:$Y$16</formula1>
    </dataValidation>
    <dataValidation type="list" allowBlank="1" showInputMessage="1" showErrorMessage="1" sqref="H34">
      <formula1>$AB$11:$AB$18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E1309370DBF9E4093F4B7BA9F2CAA29" ma:contentTypeVersion="1" ma:contentTypeDescription="צור מסמך חדש." ma:contentTypeScope="" ma:versionID="be0db212f9a7faafceda5d6a5b7a739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75d0be1c5bbf6cd520794c7c6a473994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21006-8679-4126-A6F9-7F9FBA8E912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7D369E2-B97E-42BC-BBA6-0E3682F98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D100A-46F8-4D4E-8334-D8D011ED39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שער</vt:lpstr>
      <vt:lpstr>DATA</vt:lpstr>
      <vt:lpstr>פירוט הקצאות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נספח פרוגרמטי קובץ עבודה</dc:title>
  <dc:creator>Chaim</dc:creator>
  <cp:lastModifiedBy>Adi Yehezkeli</cp:lastModifiedBy>
  <dcterms:created xsi:type="dcterms:W3CDTF">2014-06-06T13:36:11Z</dcterms:created>
  <dcterms:modified xsi:type="dcterms:W3CDTF">2018-07-18T17:59:06Z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0x0101006E1309370DBF9E4093F4B7BA9F2CAA29</vt:lpwstr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separator idQ="doc:sep1" visible="true"/>
        <mso:control idQ="mso:DesignMode" visible="true"/>
        <mso:control idQ="mso:XmlMapProperties" visible="true"/>
        <mso:control idQ="mso:ControlProperties" visible="true"/>
      </mso:documentControls>
    </mso:qat>
  </mso:ribbon>
</mso:customUI>
</file>