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2D1AEA11-5ABE-40B8-94ED-9B7AABC4E9E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Gider Miktar" sheetId="1" r:id="rId1"/>
    <sheet name="ROKET TUTAR DAĞILIM" sheetId="2" r:id="rId2"/>
  </sheets>
  <definedNames>
    <definedName name="_xlnm._FilterDatabase" localSheetId="0" hidden="1">'Gider Miktar'!$A$1:$B$407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AL3" i="1" s="1"/>
  <c r="H4" i="1"/>
  <c r="AO4" i="1" s="1"/>
  <c r="H5" i="1"/>
  <c r="H6" i="1"/>
  <c r="AC6" i="1" s="1"/>
  <c r="H7" i="1"/>
  <c r="AA7" i="1" s="1"/>
  <c r="H8" i="1"/>
  <c r="AM8" i="1" s="1"/>
  <c r="H9" i="1"/>
  <c r="Z9" i="1" s="1"/>
  <c r="H10" i="1"/>
  <c r="AB10" i="1" s="1"/>
  <c r="H11" i="1"/>
  <c r="W11" i="1" s="1"/>
  <c r="H12" i="1"/>
  <c r="AG12" i="1" s="1"/>
  <c r="H13" i="1"/>
  <c r="AU13" i="1" s="1"/>
  <c r="H14" i="1"/>
  <c r="Y14" i="1" s="1"/>
  <c r="H15" i="1"/>
  <c r="AM15" i="1" s="1"/>
  <c r="H16" i="1"/>
  <c r="AN16" i="1" s="1"/>
  <c r="H17" i="1"/>
  <c r="H18" i="1"/>
  <c r="AP18" i="1" s="1"/>
  <c r="H19" i="1"/>
  <c r="AQ19" i="1" s="1"/>
  <c r="H20" i="1"/>
  <c r="AN20" i="1" s="1"/>
  <c r="H21" i="1"/>
  <c r="AL21" i="1" s="1"/>
  <c r="H22" i="1"/>
  <c r="AJ22" i="1" s="1"/>
  <c r="H23" i="1"/>
  <c r="AL23" i="1" s="1"/>
  <c r="H24" i="1"/>
  <c r="AD24" i="1" s="1"/>
  <c r="H25" i="1"/>
  <c r="AH25" i="1" s="1"/>
  <c r="H26" i="1"/>
  <c r="AC26" i="1" s="1"/>
  <c r="H27" i="1"/>
  <c r="H28" i="1"/>
  <c r="H2" i="1"/>
  <c r="AQ2" i="1" s="1"/>
  <c r="AL22" i="1"/>
  <c r="AU19" i="1"/>
  <c r="AT19" i="1"/>
  <c r="AS19" i="1"/>
  <c r="S19" i="1"/>
  <c r="AV18" i="1"/>
  <c r="U18" i="1"/>
  <c r="T18" i="1"/>
  <c r="X17" i="1"/>
  <c r="AH14" i="1"/>
  <c r="AG14" i="1"/>
  <c r="AB14" i="1"/>
  <c r="AM13" i="1"/>
  <c r="AL13" i="1"/>
  <c r="AI13" i="1"/>
  <c r="AG13" i="1"/>
  <c r="AA13" i="1"/>
  <c r="Z13" i="1"/>
  <c r="Y13" i="1"/>
  <c r="X13" i="1"/>
  <c r="W13" i="1"/>
  <c r="V13" i="1"/>
  <c r="AU7" i="1"/>
  <c r="AK7" i="1"/>
  <c r="AP6" i="1"/>
  <c r="AN6" i="1"/>
  <c r="AH6" i="1"/>
  <c r="AG6" i="1"/>
  <c r="AF6" i="1"/>
  <c r="AJ3" i="1"/>
  <c r="AN9" i="1" l="1"/>
  <c r="AM9" i="1"/>
  <c r="AO6" i="1"/>
  <c r="AV19" i="1"/>
  <c r="AR6" i="1"/>
  <c r="AV6" i="1"/>
  <c r="AH7" i="1"/>
  <c r="AJ7" i="1"/>
  <c r="AD13" i="1"/>
  <c r="AB8" i="1"/>
  <c r="AG7" i="1"/>
  <c r="AD8" i="1"/>
  <c r="AE8" i="1"/>
  <c r="AA8" i="1"/>
  <c r="W3" i="1"/>
  <c r="AN8" i="1"/>
  <c r="AF14" i="1"/>
  <c r="AO8" i="1"/>
  <c r="AP8" i="1"/>
  <c r="S6" i="1"/>
  <c r="AR8" i="1"/>
  <c r="AM16" i="1"/>
  <c r="T6" i="1"/>
  <c r="AS8" i="1"/>
  <c r="U6" i="1"/>
  <c r="AA9" i="1"/>
  <c r="V6" i="1"/>
  <c r="AB9" i="1"/>
  <c r="Y6" i="1"/>
  <c r="AC9" i="1"/>
  <c r="AD6" i="1"/>
  <c r="AD9" i="1"/>
  <c r="AL9" i="1"/>
  <c r="AO28" i="1"/>
  <c r="AG28" i="1"/>
  <c r="AU27" i="1"/>
  <c r="AT27" i="1"/>
  <c r="AS27" i="1"/>
  <c r="AK27" i="1"/>
  <c r="AH27" i="1"/>
  <c r="AB4" i="1"/>
  <c r="AC4" i="1"/>
  <c r="AE4" i="1"/>
  <c r="AD5" i="1"/>
  <c r="AT5" i="1"/>
  <c r="AH5" i="1"/>
  <c r="AG5" i="1"/>
  <c r="AS5" i="1"/>
  <c r="Z5" i="1"/>
  <c r="V5" i="1"/>
  <c r="AK3" i="1"/>
  <c r="V3" i="1"/>
  <c r="AS3" i="1"/>
  <c r="AM3" i="1"/>
  <c r="AF4" i="1"/>
  <c r="Z7" i="1"/>
  <c r="AR2" i="1"/>
  <c r="AM4" i="1"/>
  <c r="W5" i="1"/>
  <c r="AN22" i="1"/>
  <c r="AL17" i="1"/>
  <c r="W17" i="1"/>
  <c r="AF28" i="1"/>
  <c r="X5" i="1"/>
  <c r="AO22" i="1"/>
  <c r="AB16" i="1"/>
  <c r="AR16" i="1"/>
  <c r="AO16" i="1"/>
  <c r="AJ16" i="1"/>
  <c r="AG16" i="1"/>
  <c r="AN4" i="1"/>
  <c r="AI5" i="1"/>
  <c r="AP22" i="1"/>
  <c r="AT3" i="1"/>
  <c r="AL5" i="1"/>
  <c r="AQ22" i="1"/>
  <c r="AM5" i="1"/>
  <c r="AC8" i="1"/>
  <c r="U27" i="1"/>
  <c r="AU3" i="1"/>
  <c r="AU5" i="1"/>
  <c r="AL27" i="1"/>
  <c r="AV5" i="1"/>
  <c r="AM27" i="1"/>
  <c r="AB28" i="1"/>
  <c r="AC28" i="1"/>
  <c r="AO2" i="1"/>
  <c r="AD28" i="1"/>
  <c r="AS2" i="1"/>
  <c r="AE16" i="1"/>
  <c r="AM28" i="1"/>
  <c r="AS7" i="1"/>
  <c r="AL7" i="1"/>
  <c r="AI7" i="1"/>
  <c r="W7" i="1"/>
  <c r="V7" i="1"/>
  <c r="U7" i="1"/>
  <c r="U3" i="1"/>
  <c r="AF16" i="1"/>
  <c r="AN28" i="1"/>
  <c r="AQ6" i="1"/>
  <c r="AM6" i="1"/>
  <c r="AU18" i="1"/>
  <c r="U19" i="1"/>
  <c r="S20" i="1"/>
  <c r="AE9" i="1"/>
  <c r="T20" i="1"/>
  <c r="AG9" i="1"/>
  <c r="AM17" i="1"/>
  <c r="U20" i="1"/>
  <c r="AT7" i="1"/>
  <c r="AH9" i="1"/>
  <c r="AA14" i="1"/>
  <c r="AT17" i="1"/>
  <c r="AO20" i="1"/>
  <c r="AI9" i="1"/>
  <c r="AU17" i="1"/>
  <c r="AP20" i="1"/>
  <c r="T8" i="1"/>
  <c r="AJ9" i="1"/>
  <c r="AC14" i="1"/>
  <c r="AV17" i="1"/>
  <c r="AQ20" i="1"/>
  <c r="U8" i="1"/>
  <c r="AK9" i="1"/>
  <c r="AD14" i="1"/>
  <c r="S18" i="1"/>
  <c r="AR20" i="1"/>
  <c r="AS20" i="1"/>
  <c r="W18" i="1"/>
  <c r="AS21" i="1"/>
  <c r="AN2" i="1"/>
  <c r="Y5" i="1"/>
  <c r="AG8" i="1"/>
  <c r="AT9" i="1"/>
  <c r="AQ14" i="1"/>
  <c r="AQ18" i="1"/>
  <c r="AP21" i="1"/>
  <c r="AI25" i="1"/>
  <c r="V18" i="1"/>
  <c r="AS9" i="1"/>
  <c r="AP9" i="1"/>
  <c r="AJ14" i="1"/>
  <c r="AA20" i="1"/>
  <c r="AF8" i="1"/>
  <c r="AR9" i="1"/>
  <c r="AN14" i="1"/>
  <c r="AA18" i="1"/>
  <c r="AM22" i="1"/>
  <c r="AH8" i="1"/>
  <c r="AU9" i="1"/>
  <c r="AR14" i="1"/>
  <c r="AR18" i="1"/>
  <c r="AT21" i="1"/>
  <c r="AT20" i="1"/>
  <c r="AU20" i="1"/>
  <c r="AP2" i="1"/>
  <c r="AA5" i="1"/>
  <c r="AS6" i="1"/>
  <c r="AJ8" i="1"/>
  <c r="AM12" i="1"/>
  <c r="AC16" i="1"/>
  <c r="AS18" i="1"/>
  <c r="AU21" i="1"/>
  <c r="AM21" i="1"/>
  <c r="AN21" i="1"/>
  <c r="AT6" i="1"/>
  <c r="AO12" i="1"/>
  <c r="AD16" i="1"/>
  <c r="AT18" i="1"/>
  <c r="AV21" i="1"/>
  <c r="AT25" i="1"/>
  <c r="AM24" i="1"/>
  <c r="AS26" i="1"/>
  <c r="U26" i="1"/>
  <c r="V20" i="1"/>
  <c r="AV20" i="1"/>
  <c r="T22" i="1"/>
  <c r="AT22" i="1"/>
  <c r="V19" i="1"/>
  <c r="W20" i="1"/>
  <c r="V21" i="1"/>
  <c r="U22" i="1"/>
  <c r="AU22" i="1"/>
  <c r="AO14" i="1"/>
  <c r="X18" i="1"/>
  <c r="W19" i="1"/>
  <c r="X20" i="1"/>
  <c r="W21" i="1"/>
  <c r="V22" i="1"/>
  <c r="AV22" i="1"/>
  <c r="AH13" i="1"/>
  <c r="AP14" i="1"/>
  <c r="V17" i="1"/>
  <c r="Y18" i="1"/>
  <c r="X19" i="1"/>
  <c r="Z20" i="1"/>
  <c r="X21" i="1"/>
  <c r="W22" i="1"/>
  <c r="U23" i="1"/>
  <c r="AJ23" i="1"/>
  <c r="AI23" i="1"/>
  <c r="AU25" i="1"/>
  <c r="AV25" i="1"/>
  <c r="AH23" i="1"/>
  <c r="AK23" i="1"/>
  <c r="AR22" i="1"/>
  <c r="Z19" i="1"/>
  <c r="AB20" i="1"/>
  <c r="Y21" i="1"/>
  <c r="X22" i="1"/>
  <c r="AB18" i="1"/>
  <c r="AA19" i="1"/>
  <c r="AC20" i="1"/>
  <c r="Z21" i="1"/>
  <c r="Y22" i="1"/>
  <c r="AS14" i="1"/>
  <c r="Y17" i="1"/>
  <c r="AC18" i="1"/>
  <c r="AB19" i="1"/>
  <c r="AD20" i="1"/>
  <c r="AA21" i="1"/>
  <c r="Z22" i="1"/>
  <c r="AT13" i="1"/>
  <c r="AT14" i="1"/>
  <c r="Z17" i="1"/>
  <c r="AD18" i="1"/>
  <c r="AH19" i="1"/>
  <c r="AE20" i="1"/>
  <c r="AB21" i="1"/>
  <c r="AA22" i="1"/>
  <c r="AU14" i="1"/>
  <c r="AE18" i="1"/>
  <c r="AF20" i="1"/>
  <c r="AV13" i="1"/>
  <c r="AV14" i="1"/>
  <c r="AB17" i="1"/>
  <c r="AF18" i="1"/>
  <c r="AJ19" i="1"/>
  <c r="AG20" i="1"/>
  <c r="AD21" i="1"/>
  <c r="AC22" i="1"/>
  <c r="AM23" i="1"/>
  <c r="AS13" i="1"/>
  <c r="AV9" i="1"/>
  <c r="S14" i="1"/>
  <c r="AH15" i="1"/>
  <c r="AD17" i="1"/>
  <c r="AG18" i="1"/>
  <c r="AK19" i="1"/>
  <c r="AH20" i="1"/>
  <c r="AM14" i="1"/>
  <c r="AA10" i="1"/>
  <c r="AI15" i="1"/>
  <c r="AL19" i="1"/>
  <c r="AS15" i="1"/>
  <c r="X6" i="1"/>
  <c r="V9" i="1"/>
  <c r="U14" i="1"/>
  <c r="AJ15" i="1"/>
  <c r="AG17" i="1"/>
  <c r="AJ18" i="1"/>
  <c r="AM19" i="1"/>
  <c r="AJ20" i="1"/>
  <c r="AH21" i="1"/>
  <c r="AF22" i="1"/>
  <c r="AU23" i="1"/>
  <c r="AD22" i="1"/>
  <c r="AA16" i="1"/>
  <c r="W9" i="1"/>
  <c r="V14" i="1"/>
  <c r="AK15" i="1"/>
  <c r="AH17" i="1"/>
  <c r="AL18" i="1"/>
  <c r="AN19" i="1"/>
  <c r="AK20" i="1"/>
  <c r="AI21" i="1"/>
  <c r="AG22" i="1"/>
  <c r="S22" i="1"/>
  <c r="AB22" i="1"/>
  <c r="AS23" i="1"/>
  <c r="AG21" i="1"/>
  <c r="AS17" i="1"/>
  <c r="AA6" i="1"/>
  <c r="X9" i="1"/>
  <c r="AE12" i="1"/>
  <c r="W14" i="1"/>
  <c r="AI17" i="1"/>
  <c r="AN18" i="1"/>
  <c r="AO19" i="1"/>
  <c r="AL20" i="1"/>
  <c r="AJ21" i="1"/>
  <c r="AH22" i="1"/>
  <c r="V25" i="1"/>
  <c r="AA17" i="1"/>
  <c r="AI19" i="1"/>
  <c r="AC21" i="1"/>
  <c r="T9" i="1"/>
  <c r="T14" i="1"/>
  <c r="AE17" i="1"/>
  <c r="AH18" i="1"/>
  <c r="AI20" i="1"/>
  <c r="AT23" i="1"/>
  <c r="AM18" i="1"/>
  <c r="AB6" i="1"/>
  <c r="AM7" i="1"/>
  <c r="Y9" i="1"/>
  <c r="AF12" i="1"/>
  <c r="X14" i="1"/>
  <c r="T16" i="1"/>
  <c r="AJ17" i="1"/>
  <c r="AO18" i="1"/>
  <c r="AP19" i="1"/>
  <c r="AM20" i="1"/>
  <c r="AK21" i="1"/>
  <c r="AI22" i="1"/>
  <c r="AG25" i="1"/>
  <c r="AS22" i="1"/>
  <c r="AE21" i="1"/>
  <c r="AE22" i="1"/>
  <c r="AG19" i="1"/>
  <c r="AM10" i="1"/>
  <c r="AF10" i="1"/>
  <c r="AL10" i="1"/>
  <c r="AK10" i="1"/>
  <c r="AJ10" i="1"/>
  <c r="AI10" i="1"/>
  <c r="AH10" i="1"/>
  <c r="AG10" i="1"/>
  <c r="AE10" i="1"/>
  <c r="AD10" i="1"/>
  <c r="Z10" i="1"/>
  <c r="Y10" i="1"/>
  <c r="AV10" i="1"/>
  <c r="X10" i="1"/>
  <c r="AU10" i="1"/>
  <c r="W10" i="1"/>
  <c r="AT10" i="1"/>
  <c r="V10" i="1"/>
  <c r="AC10" i="1"/>
  <c r="AG11" i="1"/>
  <c r="AF11" i="1"/>
  <c r="AE11" i="1"/>
  <c r="AD11" i="1"/>
  <c r="AC11" i="1"/>
  <c r="AB11" i="1"/>
  <c r="AA11" i="1"/>
  <c r="Z11" i="1"/>
  <c r="Y11" i="1"/>
  <c r="AV11" i="1"/>
  <c r="X11" i="1"/>
  <c r="AR11" i="1"/>
  <c r="T11" i="1"/>
  <c r="AQ11" i="1"/>
  <c r="S11" i="1"/>
  <c r="AP11" i="1"/>
  <c r="AO11" i="1"/>
  <c r="AN11" i="1"/>
  <c r="AN10" i="1"/>
  <c r="AA12" i="1"/>
  <c r="T12" i="1"/>
  <c r="Z12" i="1"/>
  <c r="Y12" i="1"/>
  <c r="AV12" i="1"/>
  <c r="X12" i="1"/>
  <c r="AU12" i="1"/>
  <c r="W12" i="1"/>
  <c r="AT12" i="1"/>
  <c r="V12" i="1"/>
  <c r="AS12" i="1"/>
  <c r="U12" i="1"/>
  <c r="AR12" i="1"/>
  <c r="AQ12" i="1"/>
  <c r="S12" i="1"/>
  <c r="AP12" i="1"/>
  <c r="AL12" i="1"/>
  <c r="AK12" i="1"/>
  <c r="AJ12" i="1"/>
  <c r="AI12" i="1"/>
  <c r="AH12" i="1"/>
  <c r="AO10" i="1"/>
  <c r="AN12" i="1"/>
  <c r="AL15" i="1"/>
  <c r="AP10" i="1"/>
  <c r="AQ10" i="1"/>
  <c r="S26" i="1"/>
  <c r="AG15" i="1"/>
  <c r="AF15" i="1"/>
  <c r="AE15" i="1"/>
  <c r="AD15" i="1"/>
  <c r="AC15" i="1"/>
  <c r="AB15" i="1"/>
  <c r="AA15" i="1"/>
  <c r="Z15" i="1"/>
  <c r="Y15" i="1"/>
  <c r="AV15" i="1"/>
  <c r="X15" i="1"/>
  <c r="AR15" i="1"/>
  <c r="T15" i="1"/>
  <c r="AQ15" i="1"/>
  <c r="S15" i="1"/>
  <c r="AP15" i="1"/>
  <c r="AO15" i="1"/>
  <c r="AN15" i="1"/>
  <c r="AR10" i="1"/>
  <c r="AT15" i="1"/>
  <c r="T26" i="1"/>
  <c r="AS10" i="1"/>
  <c r="AU15" i="1"/>
  <c r="AH3" i="1"/>
  <c r="U11" i="1"/>
  <c r="AB24" i="1"/>
  <c r="AA26" i="1"/>
  <c r="AE28" i="1"/>
  <c r="AI3" i="1"/>
  <c r="V11" i="1"/>
  <c r="AC24" i="1"/>
  <c r="AB26" i="1"/>
  <c r="AH11" i="1"/>
  <c r="AE24" i="1"/>
  <c r="AN26" i="1"/>
  <c r="AI11" i="1"/>
  <c r="AF24" i="1"/>
  <c r="AO26" i="1"/>
  <c r="AJ11" i="1"/>
  <c r="AG24" i="1"/>
  <c r="AP26" i="1"/>
  <c r="AG23" i="1"/>
  <c r="AF23" i="1"/>
  <c r="AE23" i="1"/>
  <c r="AD23" i="1"/>
  <c r="AC23" i="1"/>
  <c r="AB23" i="1"/>
  <c r="AA23" i="1"/>
  <c r="Z23" i="1"/>
  <c r="Y23" i="1"/>
  <c r="AV23" i="1"/>
  <c r="X23" i="1"/>
  <c r="AR23" i="1"/>
  <c r="T23" i="1"/>
  <c r="AQ23" i="1"/>
  <c r="S23" i="1"/>
  <c r="AP23" i="1"/>
  <c r="AO23" i="1"/>
  <c r="AN23" i="1"/>
  <c r="AK11" i="1"/>
  <c r="AQ26" i="1"/>
  <c r="AA24" i="1"/>
  <c r="AR24" i="1"/>
  <c r="Z24" i="1"/>
  <c r="Y24" i="1"/>
  <c r="AV24" i="1"/>
  <c r="X24" i="1"/>
  <c r="AU24" i="1"/>
  <c r="W24" i="1"/>
  <c r="AT24" i="1"/>
  <c r="V24" i="1"/>
  <c r="AS24" i="1"/>
  <c r="U24" i="1"/>
  <c r="T24" i="1"/>
  <c r="AQ24" i="1"/>
  <c r="S24" i="1"/>
  <c r="AP24" i="1"/>
  <c r="AL24" i="1"/>
  <c r="AK24" i="1"/>
  <c r="AJ24" i="1"/>
  <c r="AI24" i="1"/>
  <c r="AH24" i="1"/>
  <c r="AL11" i="1"/>
  <c r="AN24" i="1"/>
  <c r="AR26" i="1"/>
  <c r="AS25" i="1"/>
  <c r="U25" i="1"/>
  <c r="AR25" i="1"/>
  <c r="T25" i="1"/>
  <c r="AQ25" i="1"/>
  <c r="S25" i="1"/>
  <c r="AP25" i="1"/>
  <c r="AO25" i="1"/>
  <c r="AN25" i="1"/>
  <c r="AM25" i="1"/>
  <c r="AL25" i="1"/>
  <c r="AK25" i="1"/>
  <c r="AJ25" i="1"/>
  <c r="AF25" i="1"/>
  <c r="AE25" i="1"/>
  <c r="AD25" i="1"/>
  <c r="AC25" i="1"/>
  <c r="AB25" i="1"/>
  <c r="AM11" i="1"/>
  <c r="AO24" i="1"/>
  <c r="AM2" i="1"/>
  <c r="AF2" i="1"/>
  <c r="AL2" i="1"/>
  <c r="AK2" i="1"/>
  <c r="AJ2" i="1"/>
  <c r="AI2" i="1"/>
  <c r="AH2" i="1"/>
  <c r="AG2" i="1"/>
  <c r="AE2" i="1"/>
  <c r="AD2" i="1"/>
  <c r="Z2" i="1"/>
  <c r="Y2" i="1"/>
  <c r="AV2" i="1"/>
  <c r="X2" i="1"/>
  <c r="AU2" i="1"/>
  <c r="W2" i="1"/>
  <c r="AT2" i="1"/>
  <c r="V2" i="1"/>
  <c r="AM26" i="1"/>
  <c r="AL26" i="1"/>
  <c r="AH26" i="1"/>
  <c r="AK26" i="1"/>
  <c r="AJ26" i="1"/>
  <c r="AI26" i="1"/>
  <c r="AG26" i="1"/>
  <c r="AF26" i="1"/>
  <c r="AE26" i="1"/>
  <c r="AD26" i="1"/>
  <c r="Z26" i="1"/>
  <c r="Y26" i="1"/>
  <c r="AV26" i="1"/>
  <c r="X26" i="1"/>
  <c r="AU26" i="1"/>
  <c r="W26" i="1"/>
  <c r="AT26" i="1"/>
  <c r="V26" i="1"/>
  <c r="S2" i="1"/>
  <c r="AS11" i="1"/>
  <c r="AG3" i="1"/>
  <c r="AF3" i="1"/>
  <c r="AE3" i="1"/>
  <c r="AD3" i="1"/>
  <c r="AC3" i="1"/>
  <c r="AB3" i="1"/>
  <c r="AA3" i="1"/>
  <c r="Z3" i="1"/>
  <c r="Y3" i="1"/>
  <c r="AV3" i="1"/>
  <c r="X3" i="1"/>
  <c r="AR3" i="1"/>
  <c r="T3" i="1"/>
  <c r="AQ3" i="1"/>
  <c r="S3" i="1"/>
  <c r="AP3" i="1"/>
  <c r="AO3" i="1"/>
  <c r="AN3" i="1"/>
  <c r="AG27" i="1"/>
  <c r="AF27" i="1"/>
  <c r="AE27" i="1"/>
  <c r="AB27" i="1"/>
  <c r="AD27" i="1"/>
  <c r="AC27" i="1"/>
  <c r="AA27" i="1"/>
  <c r="Z27" i="1"/>
  <c r="Y27" i="1"/>
  <c r="AV27" i="1"/>
  <c r="X27" i="1"/>
  <c r="AR27" i="1"/>
  <c r="T27" i="1"/>
  <c r="AQ27" i="1"/>
  <c r="S27" i="1"/>
  <c r="AP27" i="1"/>
  <c r="AO27" i="1"/>
  <c r="AN27" i="1"/>
  <c r="T2" i="1"/>
  <c r="AT11" i="1"/>
  <c r="W25" i="1"/>
  <c r="V27" i="1"/>
  <c r="AA4" i="1"/>
  <c r="T4" i="1"/>
  <c r="Z4" i="1"/>
  <c r="Y4" i="1"/>
  <c r="AV4" i="1"/>
  <c r="X4" i="1"/>
  <c r="AU4" i="1"/>
  <c r="W4" i="1"/>
  <c r="AT4" i="1"/>
  <c r="V4" i="1"/>
  <c r="AS4" i="1"/>
  <c r="U4" i="1"/>
  <c r="AR4" i="1"/>
  <c r="AQ4" i="1"/>
  <c r="S4" i="1"/>
  <c r="AP4" i="1"/>
  <c r="AL4" i="1"/>
  <c r="AK4" i="1"/>
  <c r="AJ4" i="1"/>
  <c r="AI4" i="1"/>
  <c r="AH4" i="1"/>
  <c r="AA28" i="1"/>
  <c r="AT28" i="1"/>
  <c r="AS28" i="1"/>
  <c r="AR28" i="1"/>
  <c r="Z28" i="1"/>
  <c r="Y28" i="1"/>
  <c r="AV28" i="1"/>
  <c r="X28" i="1"/>
  <c r="V28" i="1"/>
  <c r="AU28" i="1"/>
  <c r="W28" i="1"/>
  <c r="U28" i="1"/>
  <c r="T28" i="1"/>
  <c r="AQ28" i="1"/>
  <c r="S28" i="1"/>
  <c r="AP28" i="1"/>
  <c r="AL28" i="1"/>
  <c r="AK28" i="1"/>
  <c r="AJ28" i="1"/>
  <c r="AI28" i="1"/>
  <c r="AH28" i="1"/>
  <c r="U2" i="1"/>
  <c r="AD4" i="1"/>
  <c r="AU11" i="1"/>
  <c r="X25" i="1"/>
  <c r="W27" i="1"/>
  <c r="AA2" i="1"/>
  <c r="S10" i="1"/>
  <c r="AB12" i="1"/>
  <c r="U15" i="1"/>
  <c r="Y25" i="1"/>
  <c r="AB2" i="1"/>
  <c r="T10" i="1"/>
  <c r="AC12" i="1"/>
  <c r="V15" i="1"/>
  <c r="V23" i="1"/>
  <c r="Z25" i="1"/>
  <c r="AI27" i="1"/>
  <c r="AC2" i="1"/>
  <c r="AG4" i="1"/>
  <c r="U10" i="1"/>
  <c r="AD12" i="1"/>
  <c r="W15" i="1"/>
  <c r="W23" i="1"/>
  <c r="AA25" i="1"/>
  <c r="AJ27" i="1"/>
  <c r="AB5" i="1"/>
  <c r="AN7" i="1"/>
  <c r="AB13" i="1"/>
  <c r="AH16" i="1"/>
  <c r="AC5" i="1"/>
  <c r="W6" i="1"/>
  <c r="AU6" i="1"/>
  <c r="AO7" i="1"/>
  <c r="AI8" i="1"/>
  <c r="AC13" i="1"/>
  <c r="AI16" i="1"/>
  <c r="AC17" i="1"/>
  <c r="AP7" i="1"/>
  <c r="AE5" i="1"/>
  <c r="S7" i="1"/>
  <c r="AQ7" i="1"/>
  <c r="AK8" i="1"/>
  <c r="AE13" i="1"/>
  <c r="AK16" i="1"/>
  <c r="AF5" i="1"/>
  <c r="Z6" i="1"/>
  <c r="T7" i="1"/>
  <c r="AR7" i="1"/>
  <c r="AL8" i="1"/>
  <c r="AF9" i="1"/>
  <c r="AF13" i="1"/>
  <c r="Z14" i="1"/>
  <c r="AL16" i="1"/>
  <c r="AF17" i="1"/>
  <c r="Z18" i="1"/>
  <c r="T19" i="1"/>
  <c r="AR19" i="1"/>
  <c r="AF21" i="1"/>
  <c r="AJ5" i="1"/>
  <c r="X7" i="1"/>
  <c r="AV7" i="1"/>
  <c r="AJ13" i="1"/>
  <c r="AP16" i="1"/>
  <c r="AK5" i="1"/>
  <c r="AE6" i="1"/>
  <c r="Y7" i="1"/>
  <c r="S8" i="1"/>
  <c r="AQ8" i="1"/>
  <c r="AK13" i="1"/>
  <c r="AE14" i="1"/>
  <c r="S16" i="1"/>
  <c r="AQ16" i="1"/>
  <c r="AK17" i="1"/>
  <c r="Y19" i="1"/>
  <c r="U16" i="1"/>
  <c r="AS16" i="1"/>
  <c r="AN5" i="1"/>
  <c r="AB7" i="1"/>
  <c r="V8" i="1"/>
  <c r="AT8" i="1"/>
  <c r="AN13" i="1"/>
  <c r="V16" i="1"/>
  <c r="AT16" i="1"/>
  <c r="AN17" i="1"/>
  <c r="AO5" i="1"/>
  <c r="AI6" i="1"/>
  <c r="AC7" i="1"/>
  <c r="W8" i="1"/>
  <c r="AU8" i="1"/>
  <c r="AO9" i="1"/>
  <c r="AO13" i="1"/>
  <c r="AI14" i="1"/>
  <c r="W16" i="1"/>
  <c r="AU16" i="1"/>
  <c r="AO17" i="1"/>
  <c r="AI18" i="1"/>
  <c r="AC19" i="1"/>
  <c r="AO21" i="1"/>
  <c r="AP5" i="1"/>
  <c r="AJ6" i="1"/>
  <c r="AD7" i="1"/>
  <c r="X8" i="1"/>
  <c r="AV8" i="1"/>
  <c r="AP13" i="1"/>
  <c r="X16" i="1"/>
  <c r="AV16" i="1"/>
  <c r="AP17" i="1"/>
  <c r="AD19" i="1"/>
  <c r="S5" i="1"/>
  <c r="AQ5" i="1"/>
  <c r="AK6" i="1"/>
  <c r="AE7" i="1"/>
  <c r="Y8" i="1"/>
  <c r="S9" i="1"/>
  <c r="AQ9" i="1"/>
  <c r="S13" i="1"/>
  <c r="AQ13" i="1"/>
  <c r="AK14" i="1"/>
  <c r="Y16" i="1"/>
  <c r="S17" i="1"/>
  <c r="AQ17" i="1"/>
  <c r="AK18" i="1"/>
  <c r="AE19" i="1"/>
  <c r="Y20" i="1"/>
  <c r="S21" i="1"/>
  <c r="AQ21" i="1"/>
  <c r="AK22" i="1"/>
  <c r="T5" i="1"/>
  <c r="AR5" i="1"/>
  <c r="AL6" i="1"/>
  <c r="AF7" i="1"/>
  <c r="Z8" i="1"/>
  <c r="T13" i="1"/>
  <c r="AR13" i="1"/>
  <c r="AL14" i="1"/>
  <c r="Z16" i="1"/>
  <c r="T17" i="1"/>
  <c r="AR17" i="1"/>
  <c r="AF19" i="1"/>
  <c r="T21" i="1"/>
  <c r="AR21" i="1"/>
  <c r="U5" i="1"/>
  <c r="U9" i="1"/>
  <c r="U13" i="1"/>
  <c r="U17" i="1"/>
  <c r="U21" i="1"/>
  <c r="BO7" i="2"/>
  <c r="AN8" i="2" l="1"/>
  <c r="P8" i="2"/>
  <c r="AK8" i="2"/>
  <c r="M8" i="2"/>
  <c r="BE8" i="2"/>
  <c r="AG8" i="2"/>
  <c r="BD8" i="2"/>
  <c r="AF8" i="2"/>
  <c r="BC8" i="2"/>
  <c r="AE8" i="2"/>
  <c r="AZ8" i="2"/>
  <c r="AB8" i="2"/>
  <c r="AY8" i="2"/>
  <c r="AA8" i="2"/>
  <c r="X8" i="2"/>
  <c r="AJ8" i="2"/>
  <c r="W8" i="2"/>
  <c r="T8" i="2"/>
  <c r="V8" i="2"/>
  <c r="BB8" i="2"/>
  <c r="U8" i="2"/>
  <c r="BA8" i="2"/>
  <c r="AX8" i="2"/>
  <c r="S8" i="2"/>
  <c r="AW8" i="2"/>
  <c r="R8" i="2"/>
  <c r="AV8" i="2"/>
  <c r="Q8" i="2"/>
  <c r="AU8" i="2"/>
  <c r="O8" i="2"/>
  <c r="AT8" i="2"/>
  <c r="N8" i="2"/>
  <c r="AQ8" i="2"/>
  <c r="AS8" i="2"/>
  <c r="AR8" i="2"/>
  <c r="AP8" i="2"/>
  <c r="AO8" i="2"/>
  <c r="AL8" i="2"/>
  <c r="AD8" i="2"/>
  <c r="AC8" i="2"/>
  <c r="Z8" i="2"/>
  <c r="Y8" i="2"/>
  <c r="AM8" i="2"/>
  <c r="AI8" i="2"/>
  <c r="AH8" i="2"/>
  <c r="K1" i="1" l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Mahir Er</author>
  </authors>
  <commentList>
    <comment ref="I3" authorId="0" shapeId="0" xr:uid="{2DB38CA7-7562-4AB7-81E9-B8DFDBAA1172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Oransal olarak tahmini miktar
</t>
        </r>
      </text>
    </comment>
    <comment ref="I10" authorId="0" shapeId="0" xr:uid="{1E26977A-ED09-40B2-9536-CDBA8547CA4A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Oransal olarak tahmini miktar
</t>
        </r>
      </text>
    </comment>
    <comment ref="I11" authorId="0" shapeId="0" xr:uid="{5F8FEF7D-0E4A-4E96-AD72-7EF47E15F215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Oransal olarak tahmini miktar
</t>
        </r>
      </text>
    </comment>
    <comment ref="I16" authorId="0" shapeId="0" xr:uid="{0F5BFE31-7968-4B0A-90C6-C1547F519E47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Oransal olarak tahmini miktar
</t>
        </r>
      </text>
    </comment>
    <comment ref="I21" authorId="0" shapeId="0" xr:uid="{EA4F5E74-13C2-40C7-AF3B-5D739D414938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Oransal olarak tahmini miktar
</t>
        </r>
      </text>
    </comment>
    <comment ref="I28" authorId="0" shapeId="0" xr:uid="{F0D968BC-4C58-4284-97A7-499CAE572383}">
      <text>
        <r>
          <rPr>
            <b/>
            <sz val="9"/>
            <color indexed="81"/>
            <rFont val="Tahoma"/>
            <family val="2"/>
            <charset val="162"/>
          </rPr>
          <t>Mahir Er:</t>
        </r>
        <r>
          <rPr>
            <sz val="9"/>
            <color indexed="81"/>
            <rFont val="Tahoma"/>
            <family val="2"/>
            <charset val="162"/>
          </rPr>
          <t xml:space="preserve">
Zeyilname draft'ta belirlenen miktar
</t>
        </r>
      </text>
    </comment>
  </commentList>
</comments>
</file>

<file path=xl/sharedStrings.xml><?xml version="1.0" encoding="utf-8"?>
<sst xmlns="http://schemas.openxmlformats.org/spreadsheetml/2006/main" count="172" uniqueCount="69">
  <si>
    <t>Rep Month</t>
  </si>
  <si>
    <t>L4 Code</t>
  </si>
  <si>
    <t>D-01.ALT-01.TPR-001</t>
  </si>
  <si>
    <t>M2 Code</t>
  </si>
  <si>
    <t>T1 Code</t>
  </si>
  <si>
    <t>D-01.ALT-02.SNT-001</t>
  </si>
  <si>
    <t>D-01.ALT-02.SNT-002</t>
  </si>
  <si>
    <t>D-01.ALT-02.SNT-003</t>
  </si>
  <si>
    <t>D-01.ALT-02.SNT-005</t>
  </si>
  <si>
    <t>D-01.ALT-02.SNT-007</t>
  </si>
  <si>
    <t>D-01.ALT-02.SNT-008</t>
  </si>
  <si>
    <t>D-01.ALT-02.SNT-011</t>
  </si>
  <si>
    <t>D-01.ALT-02.SNT-018</t>
  </si>
  <si>
    <t>D-01.ALT-02.SNT-029</t>
  </si>
  <si>
    <t>D-01.ALT-02.SNT-037</t>
  </si>
  <si>
    <t>D-01.ALT-02.SNT-043</t>
  </si>
  <si>
    <t>D-01.ALT-04.TNL-001</t>
  </si>
  <si>
    <t>D-01.ALT-04.TNL-002</t>
  </si>
  <si>
    <t>D-01.ALT-04.TNL-003</t>
  </si>
  <si>
    <t>D-01.ALT-04.TNL-004</t>
  </si>
  <si>
    <t>D-01.ALT-04.TNL-005</t>
  </si>
  <si>
    <t>D-01.ALT-04.TNL-006</t>
  </si>
  <si>
    <t>D-01.ALT-04.TNL-007</t>
  </si>
  <si>
    <t>D-01.ALT-04.TNL-009</t>
  </si>
  <si>
    <t>D-01.ALT-04.TNL-010</t>
  </si>
  <si>
    <t>D-01.ALT-04.TNL-011</t>
  </si>
  <si>
    <t>D-01.ALT-04.TNL-013</t>
  </si>
  <si>
    <t>D-01.ALT-04.TNL-016</t>
  </si>
  <si>
    <t>D-01.ALT-04.TNL-017</t>
  </si>
  <si>
    <t>D-01.ALT-04.TNL-018</t>
  </si>
  <si>
    <t>999-SHG-9999</t>
  </si>
  <si>
    <t>102-TNL-1000</t>
  </si>
  <si>
    <t>1001</t>
  </si>
  <si>
    <t>FFAK</t>
  </si>
  <si>
    <t>DGS.01</t>
  </si>
  <si>
    <t>DGS.02</t>
  </si>
  <si>
    <t>DOĞUŞ TEKNİK</t>
  </si>
  <si>
    <t>Sözleşme Miktar</t>
  </si>
  <si>
    <t>Kalan Miktar</t>
  </si>
  <si>
    <t>Toplam Miktar</t>
  </si>
  <si>
    <t>AYGM-TP-001-TA</t>
  </si>
  <si>
    <t>AYGM-SN-001-TA</t>
  </si>
  <si>
    <t>AYGM-SN-002-TA</t>
  </si>
  <si>
    <t>AYGM-SN-003-TA</t>
  </si>
  <si>
    <t>AYGM-SN-005-TA</t>
  </si>
  <si>
    <t>AYGM-SN-007-TA</t>
  </si>
  <si>
    <t>AYGM-SN-008-TA</t>
  </si>
  <si>
    <t>AYGM-SN-011-TA</t>
  </si>
  <si>
    <t>AYGM-SN-018-TA</t>
  </si>
  <si>
    <t>AYGM-SN-029-TA</t>
  </si>
  <si>
    <t>AYGM-SN-037-TA</t>
  </si>
  <si>
    <t>AYGM-SN-043-TA</t>
  </si>
  <si>
    <t>AYGM-TN-001-TA</t>
  </si>
  <si>
    <t>AYGM-TN-002-TA</t>
  </si>
  <si>
    <t>AYGM-TN-003-TA</t>
  </si>
  <si>
    <t>AYGM-TN-004-TA</t>
  </si>
  <si>
    <t>AYGM-TN-005-TA</t>
  </si>
  <si>
    <t>AYGM-TN-006-TA</t>
  </si>
  <si>
    <t>AYGM-TN-007-TA</t>
  </si>
  <si>
    <t>AYGM-TN-009-TA</t>
  </si>
  <si>
    <t>AYGM-TN-010-TA</t>
  </si>
  <si>
    <t>AYGM-TN-011-TA</t>
  </si>
  <si>
    <t>AYGM-TN-013-TA</t>
  </si>
  <si>
    <t>AYGM-TN-016-TA</t>
  </si>
  <si>
    <t>AYGM-TN-017-TA</t>
  </si>
  <si>
    <t>AYGM-TN-018-TA</t>
  </si>
  <si>
    <t>AYGM-TP-001-TA-1</t>
  </si>
  <si>
    <t>Taşeron Kod</t>
  </si>
  <si>
    <t>2408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</si>
</sst>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4" fontId="0" fillId="0" borderId="0" xfId="0" applyNumberFormat="1"/>
    <xf numFmtId="14" fontId="0" fillId="0" borderId="0" xfId="0" applyNumberFormat="1"/>
    <xf numFmtId="43" fontId="0" fillId="0" borderId="0" xfId="0" applyNumberFormat="1"/>
    <xf numFmtId="40" fontId="1" fillId="2" borderId="1" xfId="0" applyNumberFormat="1" applyFont="1" applyFill="1" applyBorder="1" applyAlignment="1">
      <alignment horizontal="center" vertical="center"/>
    </xf>
    <xf numFmtId="40" fontId="0" fillId="0" borderId="0" xfId="2" quotePrefix="1" applyNumberFormat="1" applyFont="1"/>
    <xf numFmtId="40" fontId="0" fillId="4" borderId="0" xfId="2" quotePrefix="1" applyNumberFormat="1" applyFont="1" applyFill="1"/>
    <xf numFmtId="40" fontId="0" fillId="0" borderId="0" xfId="0" applyNumberFormat="1"/>
  </cellXfs>
  <cellStyles count="3">
    <cellStyle name="Comma" xfId="2" builtinId="3"/>
    <cellStyle name="Normal" xfId="0" builtinId="0"/>
    <cellStyle name="Normal 8" xfId="1" xr:uid="{2B69EC02-94F9-4D65-B019-A99824B969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8"/>
  <sheetViews>
    <sheetView tabSelected="1"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B18" sqref="B18"/>
    </sheetView>
  </sheetViews>
  <sheetFormatPr defaultRowHeight="14.5" x14ac:dyDescent="0.35"/>
  <cols>
    <col min="1" max="1" width="9" bestFit="1" customWidth="1"/>
    <col min="2" max="2" width="19.26953125" bestFit="1" customWidth="1"/>
    <col min="3" max="3" width="17.54296875" customWidth="1"/>
    <col min="4" max="4" width="6.81640625" bestFit="1" customWidth="1"/>
    <col min="5" max="5" width="7.08984375" bestFit="1" customWidth="1"/>
    <col min="6" max="6" width="17" bestFit="1" customWidth="1"/>
    <col min="7" max="7" width="13.36328125" style="10" bestFit="1" customWidth="1"/>
    <col min="8" max="8" width="10.36328125" style="10" bestFit="1" customWidth="1"/>
    <col min="9" max="9" width="12" style="10" bestFit="1" customWidth="1"/>
    <col min="10" max="48" width="11.81640625" customWidth="1"/>
    <col min="49" max="49" width="7.6328125" bestFit="1" customWidth="1"/>
    <col min="50" max="54" width="8" bestFit="1" customWidth="1"/>
    <col min="55" max="55" width="7.7265625" bestFit="1" customWidth="1"/>
    <col min="56" max="57" width="8" bestFit="1" customWidth="1"/>
    <col min="58" max="58" width="7.6328125" bestFit="1" customWidth="1"/>
    <col min="59" max="59" width="7.36328125" bestFit="1" customWidth="1"/>
    <col min="60" max="60" width="7.6328125" bestFit="1" customWidth="1"/>
    <col min="61" max="61" width="7.7265625" bestFit="1" customWidth="1"/>
    <col min="62" max="66" width="8.1796875" bestFit="1" customWidth="1"/>
    <col min="67" max="67" width="8" bestFit="1" customWidth="1"/>
    <col min="68" max="69" width="8.1796875" bestFit="1" customWidth="1"/>
    <col min="70" max="70" width="7.7265625" bestFit="1" customWidth="1"/>
    <col min="71" max="71" width="7.453125" bestFit="1" customWidth="1"/>
    <col min="72" max="72" width="7.7265625" bestFit="1" customWidth="1"/>
  </cols>
  <sheetData>
    <row r="1" spans="1:72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33</v>
      </c>
      <c r="F1" s="1" t="s">
        <v>67</v>
      </c>
      <c r="G1" s="7" t="s">
        <v>37</v>
      </c>
      <c r="H1" s="7" t="s">
        <v>38</v>
      </c>
      <c r="I1" s="7" t="s">
        <v>39</v>
      </c>
      <c r="J1" s="2">
        <v>45200</v>
      </c>
      <c r="K1" s="2">
        <f>+EDATE(J1,1)</f>
        <v>45231</v>
      </c>
      <c r="L1" s="2">
        <f t="shared" ref="L1:BH1" si="0">+EDATE(K1,1)</f>
        <v>45261</v>
      </c>
      <c r="M1" s="2">
        <f t="shared" si="0"/>
        <v>45292</v>
      </c>
      <c r="N1" s="2">
        <f t="shared" si="0"/>
        <v>45323</v>
      </c>
      <c r="O1" s="2">
        <f t="shared" si="0"/>
        <v>45352</v>
      </c>
      <c r="P1" s="2">
        <f t="shared" si="0"/>
        <v>45383</v>
      </c>
      <c r="Q1" s="2">
        <f t="shared" si="0"/>
        <v>45413</v>
      </c>
      <c r="R1" s="2">
        <f t="shared" si="0"/>
        <v>45444</v>
      </c>
      <c r="S1" s="2">
        <f t="shared" si="0"/>
        <v>45474</v>
      </c>
      <c r="T1" s="2">
        <f t="shared" si="0"/>
        <v>45505</v>
      </c>
      <c r="U1" s="2">
        <f t="shared" si="0"/>
        <v>45536</v>
      </c>
      <c r="V1" s="2">
        <f t="shared" si="0"/>
        <v>45566</v>
      </c>
      <c r="W1" s="2">
        <f t="shared" si="0"/>
        <v>45597</v>
      </c>
      <c r="X1" s="2">
        <f t="shared" si="0"/>
        <v>45627</v>
      </c>
      <c r="Y1" s="2">
        <f t="shared" si="0"/>
        <v>45658</v>
      </c>
      <c r="Z1" s="2">
        <f t="shared" si="0"/>
        <v>45689</v>
      </c>
      <c r="AA1" s="2">
        <f t="shared" si="0"/>
        <v>45717</v>
      </c>
      <c r="AB1" s="2">
        <f t="shared" si="0"/>
        <v>45748</v>
      </c>
      <c r="AC1" s="2">
        <f t="shared" si="0"/>
        <v>45778</v>
      </c>
      <c r="AD1" s="2">
        <f t="shared" si="0"/>
        <v>45809</v>
      </c>
      <c r="AE1" s="2">
        <f t="shared" si="0"/>
        <v>45839</v>
      </c>
      <c r="AF1" s="2">
        <f t="shared" si="0"/>
        <v>45870</v>
      </c>
      <c r="AG1" s="2">
        <f t="shared" si="0"/>
        <v>45901</v>
      </c>
      <c r="AH1" s="2">
        <f t="shared" si="0"/>
        <v>45931</v>
      </c>
      <c r="AI1" s="2">
        <f t="shared" si="0"/>
        <v>45962</v>
      </c>
      <c r="AJ1" s="2">
        <f t="shared" si="0"/>
        <v>45992</v>
      </c>
      <c r="AK1" s="2">
        <f t="shared" si="0"/>
        <v>46023</v>
      </c>
      <c r="AL1" s="2">
        <f t="shared" si="0"/>
        <v>46054</v>
      </c>
      <c r="AM1" s="2">
        <f t="shared" si="0"/>
        <v>46082</v>
      </c>
      <c r="AN1" s="2">
        <f t="shared" si="0"/>
        <v>46113</v>
      </c>
      <c r="AO1" s="2">
        <f t="shared" si="0"/>
        <v>46143</v>
      </c>
      <c r="AP1" s="2">
        <f t="shared" si="0"/>
        <v>46174</v>
      </c>
      <c r="AQ1" s="2">
        <f t="shared" si="0"/>
        <v>46204</v>
      </c>
      <c r="AR1" s="2">
        <f t="shared" si="0"/>
        <v>46235</v>
      </c>
      <c r="AS1" s="2">
        <f t="shared" si="0"/>
        <v>46266</v>
      </c>
      <c r="AT1" s="2">
        <f t="shared" si="0"/>
        <v>46296</v>
      </c>
      <c r="AU1" s="2">
        <f t="shared" si="0"/>
        <v>46327</v>
      </c>
      <c r="AV1" s="2">
        <f t="shared" si="0"/>
        <v>46357</v>
      </c>
      <c r="AW1" s="2">
        <f t="shared" si="0"/>
        <v>46388</v>
      </c>
      <c r="AX1" s="2">
        <f t="shared" si="0"/>
        <v>46419</v>
      </c>
      <c r="AY1" s="2">
        <f t="shared" si="0"/>
        <v>46447</v>
      </c>
      <c r="AZ1" s="2">
        <f t="shared" si="0"/>
        <v>46478</v>
      </c>
      <c r="BA1" s="2">
        <f t="shared" si="0"/>
        <v>46508</v>
      </c>
      <c r="BB1" s="2">
        <f t="shared" si="0"/>
        <v>46539</v>
      </c>
      <c r="BC1" s="2">
        <f t="shared" si="0"/>
        <v>46569</v>
      </c>
      <c r="BD1" s="2">
        <f t="shared" si="0"/>
        <v>46600</v>
      </c>
      <c r="BE1" s="2">
        <f t="shared" si="0"/>
        <v>46631</v>
      </c>
      <c r="BF1" s="2">
        <f t="shared" si="0"/>
        <v>46661</v>
      </c>
      <c r="BG1" s="2">
        <f t="shared" si="0"/>
        <v>46692</v>
      </c>
      <c r="BH1" s="2">
        <f t="shared" si="0"/>
        <v>46722</v>
      </c>
      <c r="BI1" s="2">
        <f t="shared" ref="BI1" si="1">+EDATE(BH1,1)</f>
        <v>46753</v>
      </c>
      <c r="BJ1" s="2">
        <f t="shared" ref="BJ1" si="2">+EDATE(BI1,1)</f>
        <v>46784</v>
      </c>
      <c r="BK1" s="2">
        <f t="shared" ref="BK1" si="3">+EDATE(BJ1,1)</f>
        <v>46813</v>
      </c>
      <c r="BL1" s="2">
        <f t="shared" ref="BL1" si="4">+EDATE(BK1,1)</f>
        <v>46844</v>
      </c>
      <c r="BM1" s="2">
        <f t="shared" ref="BM1" si="5">+EDATE(BL1,1)</f>
        <v>46874</v>
      </c>
      <c r="BN1" s="2">
        <f t="shared" ref="BN1" si="6">+EDATE(BM1,1)</f>
        <v>46905</v>
      </c>
      <c r="BO1" s="2">
        <f t="shared" ref="BO1" si="7">+EDATE(BN1,1)</f>
        <v>46935</v>
      </c>
      <c r="BP1" s="2">
        <f t="shared" ref="BP1" si="8">+EDATE(BO1,1)</f>
        <v>46966</v>
      </c>
      <c r="BQ1" s="2">
        <f t="shared" ref="BQ1" si="9">+EDATE(BP1,1)</f>
        <v>46997</v>
      </c>
      <c r="BR1" s="2">
        <f t="shared" ref="BR1" si="10">+EDATE(BQ1,1)</f>
        <v>47027</v>
      </c>
      <c r="BS1" s="2">
        <f t="shared" ref="BS1" si="11">+EDATE(BR1,1)</f>
        <v>47058</v>
      </c>
      <c r="BT1" s="2">
        <f t="shared" ref="BT1" si="12">+EDATE(BS1,1)</f>
        <v>47088</v>
      </c>
    </row>
    <row r="2" spans="1:72" x14ac:dyDescent="0.35">
      <c r="A2" s="3" t="s">
        <v>68</v>
      </c>
      <c r="B2" t="s">
        <v>2</v>
      </c>
      <c r="C2" t="s">
        <v>30</v>
      </c>
      <c r="D2" t="s">
        <v>32</v>
      </c>
      <c r="E2" s="3" t="s">
        <v>34</v>
      </c>
      <c r="F2" s="3" t="s">
        <v>40</v>
      </c>
      <c r="G2" s="8">
        <v>35000</v>
      </c>
      <c r="H2" s="8">
        <f>+I2-SUM(J2:R2)</f>
        <v>2409.4160000000011</v>
      </c>
      <c r="I2" s="8">
        <v>35000</v>
      </c>
      <c r="N2">
        <v>12090</v>
      </c>
      <c r="O2" s="4">
        <v>9489.42</v>
      </c>
      <c r="P2" s="4">
        <v>0</v>
      </c>
      <c r="Q2">
        <v>7730.1640000000007</v>
      </c>
      <c r="R2">
        <v>3281</v>
      </c>
      <c r="S2" s="6">
        <f>(+$H2)*0.0799779040834827</f>
        <v>192.70004174520852</v>
      </c>
      <c r="T2" s="6">
        <f>(+$H2)*0.0652037118371817</f>
        <v>157.10286655989498</v>
      </c>
      <c r="U2" s="6">
        <f>(+$H2)*0.0656427070770098</f>
        <v>158.16058871466072</v>
      </c>
      <c r="V2" s="6">
        <f>(+$H2)*0.0626268241592894</f>
        <v>150.89407215857844</v>
      </c>
      <c r="W2" s="6">
        <f>(+$H2)*0.0351791591360137</f>
        <v>84.761228888857516</v>
      </c>
      <c r="X2" s="6">
        <f>(+$H2)*0.0392034443456682</f>
        <v>94.457406061562565</v>
      </c>
      <c r="Y2" s="6">
        <f>(+$H2)*0.0323033614828749</f>
        <v>77.832236010622495</v>
      </c>
      <c r="Z2" s="6">
        <f>(+$H2)*0.0302199491113126</f>
        <v>72.812428907982508</v>
      </c>
      <c r="AA2" s="6">
        <f>(+$H2)*0.0294368562133392</f>
        <v>70.925632350119002</v>
      </c>
      <c r="AB2" s="6">
        <f>(+$H2)*0.0237920490268118</f>
        <v>57.324943597984763</v>
      </c>
      <c r="AC2" s="6">
        <f>(+$H2)*0.0286280633905248</f>
        <v>68.976913982144666</v>
      </c>
      <c r="AD2" s="6">
        <f>(+$H2)*0.0212101791209634</f>
        <v>51.10414493691507</v>
      </c>
      <c r="AE2" s="6">
        <f>(+$H2)*0.0279425194584352</f>
        <v>67.325153463465213</v>
      </c>
      <c r="AF2" s="6">
        <f>(+$H2)*0.0273767935491283</f>
        <v>65.962084405966564</v>
      </c>
      <c r="AG2" s="6">
        <f>(+$H2)*0.0255784838718238</f>
        <v>61.629208296514264</v>
      </c>
      <c r="AH2" s="6">
        <f>(+$H2)*0.0255784838718238</f>
        <v>61.629208296514264</v>
      </c>
      <c r="AI2" s="6">
        <f>(+$H2)*0.0255784838718238</f>
        <v>61.629208296514264</v>
      </c>
      <c r="AJ2" s="6">
        <f>(+$H2)*0.0255784838718238</f>
        <v>61.629208296514264</v>
      </c>
      <c r="AK2" s="6">
        <f>(+$H2)*0.0255784838718238</f>
        <v>61.629208296514264</v>
      </c>
      <c r="AL2" s="6">
        <f>(+$H2)*0.0255784838718238</f>
        <v>61.629208296514264</v>
      </c>
      <c r="AM2" s="6">
        <f>(+$H2)*0.0191838629038679</f>
        <v>46.221906222385712</v>
      </c>
      <c r="AN2" s="6">
        <f>(+$H2)*0.0241387986235278</f>
        <v>58.160407624305854</v>
      </c>
      <c r="AO2" s="6">
        <f>(+$H2)*0.02632602497502</f>
        <v>63.430345791212858</v>
      </c>
      <c r="AP2" s="6">
        <f>(+$H2)*0.025248208697308</f>
        <v>60.833438006633195</v>
      </c>
      <c r="AQ2" s="6">
        <f>(+$H2)*0.0365376488742915</f>
        <v>88.034395800100086</v>
      </c>
      <c r="AR2" s="6">
        <f>(+$H2)*0.03662389556571</f>
        <v>88.242199958350795</v>
      </c>
      <c r="AS2" s="6">
        <f>(+$H2)*0.0370215654480025</f>
        <v>89.200352135464485</v>
      </c>
      <c r="AT2" s="6">
        <f>(+$H2)*0.0371857820965623</f>
        <v>89.596018355970841</v>
      </c>
      <c r="AU2" s="6">
        <f>(+$H2)*0.0289330768402313</f>
        <v>69.711818268082865</v>
      </c>
      <c r="AV2" s="6">
        <f>(+$H2)*0.0065867107525</f>
        <v>15.870126274445552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72" x14ac:dyDescent="0.35">
      <c r="A3" s="3" t="s">
        <v>68</v>
      </c>
      <c r="B3" t="s">
        <v>5</v>
      </c>
      <c r="C3" t="s">
        <v>30</v>
      </c>
      <c r="D3" t="s">
        <v>32</v>
      </c>
      <c r="E3" s="3" t="s">
        <v>34</v>
      </c>
      <c r="F3" s="3" t="s">
        <v>41</v>
      </c>
      <c r="G3" s="8">
        <v>750</v>
      </c>
      <c r="H3" s="8">
        <f t="shared" ref="H3:H28" si="13">+I3-SUM(J3:R3)</f>
        <v>846.43264489150067</v>
      </c>
      <c r="I3" s="9">
        <v>1700</v>
      </c>
      <c r="N3">
        <v>393</v>
      </c>
      <c r="O3">
        <v>-39.189</v>
      </c>
      <c r="P3">
        <v>326.76600000000002</v>
      </c>
      <c r="Q3">
        <v>7.3551084993823679E-3</v>
      </c>
      <c r="R3">
        <v>172.98299999999995</v>
      </c>
      <c r="S3" s="6">
        <f>(+$H3)*0.0799779040834827</f>
        <v>67.69590888626098</v>
      </c>
      <c r="T3" s="6">
        <f>(+$H3)*0.0652037118371817</f>
        <v>55.190550267088931</v>
      </c>
      <c r="U3" s="6">
        <f>(+$H3)*0.0656427070770098</f>
        <v>55.562130169031434</v>
      </c>
      <c r="V3" s="6">
        <f>(+$H3)*0.0626268241592894</f>
        <v>53.009388414302236</v>
      </c>
      <c r="W3" s="6">
        <f>(+$H3)*0.0351791591360137</f>
        <v>29.776788712555035</v>
      </c>
      <c r="X3" s="6">
        <f>(+$H3)*0.0392034443456682</f>
        <v>33.183075086360695</v>
      </c>
      <c r="Y3" s="6">
        <f>(+$H3)*0.0323033614828749</f>
        <v>27.342619698836014</v>
      </c>
      <c r="Z3" s="6">
        <f>(+$H3)*0.0302199491113126</f>
        <v>25.579151454774919</v>
      </c>
      <c r="AA3" s="6">
        <f>(+$H3)*0.0294368562133392</f>
        <v>24.916316061947537</v>
      </c>
      <c r="AB3" s="6">
        <f>(+$H3)*0.0237920490268118</f>
        <v>20.138366985152551</v>
      </c>
      <c r="AC3" s="6">
        <f>(+$H3)*0.0286280633905248</f>
        <v>24.231727413763423</v>
      </c>
      <c r="AD3" s="6">
        <f>(+$H3)*0.0212101791209634</f>
        <v>17.9529880119795</v>
      </c>
      <c r="AE3" s="6">
        <f>(+$H3)*0.0279425194584352</f>
        <v>23.651460650135554</v>
      </c>
      <c r="AF3" s="6">
        <f>(+$H3)*0.0273767935491283</f>
        <v>23.172611772437246</v>
      </c>
      <c r="AG3" s="6">
        <f>(+$H3)*0.0255784838718238</f>
        <v>21.650463755942422</v>
      </c>
      <c r="AH3" s="6">
        <f>(+$H3)*0.0255784838718238</f>
        <v>21.650463755942422</v>
      </c>
      <c r="AI3" s="6">
        <f>(+$H3)*0.0255784838718238</f>
        <v>21.650463755942422</v>
      </c>
      <c r="AJ3" s="6">
        <f>(+$H3)*0.0255784838718238</f>
        <v>21.650463755942422</v>
      </c>
      <c r="AK3" s="6">
        <f>(+$H3)*0.0255784838718238</f>
        <v>21.650463755942422</v>
      </c>
      <c r="AL3" s="6">
        <f>(+$H3)*0.0255784838718238</f>
        <v>21.650463755942422</v>
      </c>
      <c r="AM3" s="6">
        <f>(+$H3)*0.0191838629038679</f>
        <v>16.237847816956819</v>
      </c>
      <c r="AN3" s="6">
        <f>(+$H3)*0.0241387986235278</f>
        <v>20.431867163415941</v>
      </c>
      <c r="AO3" s="6">
        <f>(+$H3)*0.02632602497502</f>
        <v>22.283206949085894</v>
      </c>
      <c r="AP3" s="6">
        <f>(+$H3)*0.025248208697308</f>
        <v>21.370908066435042</v>
      </c>
      <c r="AQ3" s="6">
        <f>(+$H3)*0.0365376488742915</f>
        <v>30.926658774783558</v>
      </c>
      <c r="AR3" s="6">
        <f>(+$H3)*0.03662389556571</f>
        <v>30.999660789914028</v>
      </c>
      <c r="AS3" s="6">
        <f>(+$H3)*0.0370215654480025</f>
        <v>31.33626156017657</v>
      </c>
      <c r="AT3" s="6">
        <f>(+$H3)*0.0371857820965623</f>
        <v>31.475259892352259</v>
      </c>
      <c r="AU3" s="6">
        <f>(+$H3)*0.0289330768402313</f>
        <v>24.489900754726033</v>
      </c>
      <c r="AV3" s="6">
        <f>(+$H3)*0.0065867107525</f>
        <v>5.5752070033738628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72" x14ac:dyDescent="0.35">
      <c r="A4" s="3" t="s">
        <v>68</v>
      </c>
      <c r="B4" t="s">
        <v>6</v>
      </c>
      <c r="C4" t="s">
        <v>30</v>
      </c>
      <c r="D4" t="s">
        <v>32</v>
      </c>
      <c r="E4" s="3" t="s">
        <v>34</v>
      </c>
      <c r="F4" s="3" t="s">
        <v>42</v>
      </c>
      <c r="G4" s="8">
        <v>2325.5</v>
      </c>
      <c r="H4" s="8">
        <f t="shared" si="13"/>
        <v>2325.5</v>
      </c>
      <c r="I4" s="8">
        <v>2325.5</v>
      </c>
      <c r="N4">
        <v>0</v>
      </c>
      <c r="O4">
        <v>0</v>
      </c>
      <c r="P4">
        <v>0</v>
      </c>
      <c r="Q4">
        <v>0</v>
      </c>
      <c r="R4">
        <v>0</v>
      </c>
      <c r="S4" s="6">
        <f>(+$H4)*0.0799779040834827</f>
        <v>185.98861594613891</v>
      </c>
      <c r="T4" s="6">
        <f>(+$H4)*0.0652037118371817</f>
        <v>151.63123187736596</v>
      </c>
      <c r="U4" s="6">
        <f>(+$H4)*0.0656427070770098</f>
        <v>152.65211530758629</v>
      </c>
      <c r="V4" s="6">
        <f>(+$H4)*0.0626268241592894</f>
        <v>145.63867958242744</v>
      </c>
      <c r="W4" s="6">
        <f>(+$H4)*0.0351791591360137</f>
        <v>81.809134570799756</v>
      </c>
      <c r="X4" s="6">
        <f>(+$H4)*0.0392034443456682</f>
        <v>91.167609825851429</v>
      </c>
      <c r="Y4" s="6">
        <f>(+$H4)*0.0323033614828749</f>
        <v>75.121467128425536</v>
      </c>
      <c r="Z4" s="6">
        <f>(+$H4)*0.0302199491113126</f>
        <v>70.276491658357571</v>
      </c>
      <c r="AA4" s="6">
        <f>(+$H4)*0.0294368562133392</f>
        <v>68.455409124120408</v>
      </c>
      <c r="AB4" s="6">
        <f>(+$H4)*0.0237920490268118</f>
        <v>55.328410011850799</v>
      </c>
      <c r="AC4" s="6">
        <f>(+$H4)*0.0286280633905248</f>
        <v>66.574561414665354</v>
      </c>
      <c r="AD4" s="6">
        <f>(+$H4)*0.0212101791209634</f>
        <v>49.324271545800286</v>
      </c>
      <c r="AE4" s="6">
        <f>(+$H4)*0.0279425194584352</f>
        <v>64.980329000591126</v>
      </c>
      <c r="AF4" s="6">
        <f>(+$H4)*0.0273767935491283</f>
        <v>63.66473339849788</v>
      </c>
      <c r="AG4" s="6">
        <f>(+$H4)*0.0255784838718238</f>
        <v>59.482764243926269</v>
      </c>
      <c r="AH4" s="6">
        <f>(+$H4)*0.0255784838718238</f>
        <v>59.482764243926269</v>
      </c>
      <c r="AI4" s="6">
        <f>(+$H4)*0.0255784838718238</f>
        <v>59.482764243926269</v>
      </c>
      <c r="AJ4" s="6">
        <f>(+$H4)*0.0255784838718238</f>
        <v>59.482764243926269</v>
      </c>
      <c r="AK4" s="6">
        <f>(+$H4)*0.0255784838718238</f>
        <v>59.482764243926269</v>
      </c>
      <c r="AL4" s="6">
        <f>(+$H4)*0.0255784838718238</f>
        <v>59.482764243926269</v>
      </c>
      <c r="AM4" s="6">
        <f>(+$H4)*0.0191838629038679</f>
        <v>44.612073182944712</v>
      </c>
      <c r="AN4" s="6">
        <f>(+$H4)*0.0241387986235278</f>
        <v>56.134776199013871</v>
      </c>
      <c r="AO4" s="6">
        <f>(+$H4)*0.02632602497502</f>
        <v>61.221171079409046</v>
      </c>
      <c r="AP4" s="6">
        <f>(+$H4)*0.025248208697308</f>
        <v>58.714709325589865</v>
      </c>
      <c r="AQ4" s="6">
        <f>(+$H4)*0.0365376488742915</f>
        <v>84.968302457164995</v>
      </c>
      <c r="AR4" s="6">
        <f>(+$H4)*0.03662389556571</f>
        <v>85.168869138058625</v>
      </c>
      <c r="AS4" s="6">
        <f>(+$H4)*0.0370215654480025</f>
        <v>86.093650449329871</v>
      </c>
      <c r="AT4" s="6">
        <f>(+$H4)*0.0371857820965623</f>
        <v>86.475536265555675</v>
      </c>
      <c r="AU4" s="6">
        <f>(+$H4)*0.0289330768402313</f>
        <v>67.283870191957973</v>
      </c>
      <c r="AV4" s="6">
        <f>(+$H4)*0.0065867107525</f>
        <v>15.317395854938754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72" x14ac:dyDescent="0.35">
      <c r="A5" s="3" t="s">
        <v>68</v>
      </c>
      <c r="B5" t="s">
        <v>7</v>
      </c>
      <c r="C5" t="s">
        <v>30</v>
      </c>
      <c r="D5" t="s">
        <v>32</v>
      </c>
      <c r="E5" s="3" t="s">
        <v>34</v>
      </c>
      <c r="F5" s="3" t="s">
        <v>43</v>
      </c>
      <c r="G5" s="8">
        <v>858</v>
      </c>
      <c r="H5" s="8">
        <f t="shared" si="13"/>
        <v>610.99602609999999</v>
      </c>
      <c r="I5" s="8">
        <v>858</v>
      </c>
      <c r="N5">
        <v>23</v>
      </c>
      <c r="O5">
        <v>117.965</v>
      </c>
      <c r="P5">
        <v>55</v>
      </c>
      <c r="Q5">
        <v>-2.6099999985262912E-5</v>
      </c>
      <c r="R5">
        <v>51.039000000000016</v>
      </c>
      <c r="S5" s="6">
        <f>(+$H5)*0.0799779040834827</f>
        <v>48.866181570814867</v>
      </c>
      <c r="T5" s="6">
        <f>(+$H5)*0.0652037118371817</f>
        <v>39.839208819487531</v>
      </c>
      <c r="U5" s="6">
        <f>(+$H5)*0.0656427070770098</f>
        <v>40.107433166499334</v>
      </c>
      <c r="V5" s="6">
        <f>(+$H5)*0.0626268241592894</f>
        <v>38.264740688589278</v>
      </c>
      <c r="W5" s="6">
        <f>(+$H5)*0.0351791591360137</f>
        <v>21.494326433643852</v>
      </c>
      <c r="X5" s="6">
        <f>(+$H5)*0.0392034443456682</f>
        <v>23.953148704635794</v>
      </c>
      <c r="Y5" s="6">
        <f>(+$H5)*0.0323033614828749</f>
        <v>19.737225495708355</v>
      </c>
      <c r="Z5" s="6">
        <f>(+$H5)*0.0302199491113126</f>
        <v>18.464268815956256</v>
      </c>
      <c r="AA5" s="6">
        <f>(+$H5)*0.0294368562133392</f>
        <v>17.985802167227369</v>
      </c>
      <c r="AB5" s="6">
        <f>(+$H5)*0.0237920490268118</f>
        <v>14.536847408158371</v>
      </c>
      <c r="AC5" s="6">
        <f>(+$H5)*0.0286280633905248</f>
        <v>17.491632966549528</v>
      </c>
      <c r="AD5" s="6">
        <f>(+$H5)*0.0212101791209634</f>
        <v>12.959335155777802</v>
      </c>
      <c r="AE5" s="6">
        <f>(+$H5)*0.0279425194584352</f>
        <v>17.072768348325848</v>
      </c>
      <c r="AF5" s="6">
        <f>(+$H5)*0.0273767935491283</f>
        <v>16.727112065877513</v>
      </c>
      <c r="AG5" s="6">
        <f>(+$H5)*0.0255784838718238</f>
        <v>15.62835199934729</v>
      </c>
      <c r="AH5" s="6">
        <f>(+$H5)*0.0255784838718238</f>
        <v>15.62835199934729</v>
      </c>
      <c r="AI5" s="6">
        <f>(+$H5)*0.0255784838718238</f>
        <v>15.62835199934729</v>
      </c>
      <c r="AJ5" s="6">
        <f>(+$H5)*0.0255784838718238</f>
        <v>15.62835199934729</v>
      </c>
      <c r="AK5" s="6">
        <f>(+$H5)*0.0255784838718238</f>
        <v>15.62835199934729</v>
      </c>
      <c r="AL5" s="6">
        <f>(+$H5)*0.0255784838718238</f>
        <v>15.62835199934729</v>
      </c>
      <c r="AM5" s="6">
        <f>(+$H5)*0.0191838629038679</f>
        <v>11.721263999510469</v>
      </c>
      <c r="AN5" s="6">
        <f>(+$H5)*0.0241387986235278</f>
        <v>14.748710033803627</v>
      </c>
      <c r="AO5" s="6">
        <f>(+$H5)*0.02632602497502</f>
        <v>16.085096642746581</v>
      </c>
      <c r="AP5" s="6">
        <f>(+$H5)*0.025248208697308</f>
        <v>15.426555180198676</v>
      </c>
      <c r="AQ5" s="6">
        <f>(+$H5)*0.0365376488742915</f>
        <v>22.324358265229275</v>
      </c>
      <c r="AR5" s="6">
        <f>(+$H5)*0.03662389556571</f>
        <v>22.377054650950228</v>
      </c>
      <c r="AS5" s="6">
        <f>(+$H5)*0.0370215654480025</f>
        <v>22.620029368730609</v>
      </c>
      <c r="AT5" s="6">
        <f>(+$H5)*0.0371857820965623</f>
        <v>22.720365088420106</v>
      </c>
      <c r="AU5" s="6">
        <f>(+$H5)*0.0289330768402313</f>
        <v>17.677994972227292</v>
      </c>
      <c r="AV5" s="6">
        <f>(+$H5)*0.0065867107525</f>
        <v>4.0244540948476413</v>
      </c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72" x14ac:dyDescent="0.35">
      <c r="A6" s="3" t="s">
        <v>68</v>
      </c>
      <c r="B6" t="s">
        <v>8</v>
      </c>
      <c r="C6" t="s">
        <v>30</v>
      </c>
      <c r="D6" t="s">
        <v>32</v>
      </c>
      <c r="E6" s="3" t="s">
        <v>34</v>
      </c>
      <c r="F6" s="3" t="s">
        <v>44</v>
      </c>
      <c r="G6" s="8">
        <v>873.99400000000003</v>
      </c>
      <c r="H6" s="8">
        <f t="shared" si="13"/>
        <v>833.15369520000002</v>
      </c>
      <c r="I6" s="8">
        <v>873.99400000000003</v>
      </c>
      <c r="N6">
        <v>0</v>
      </c>
      <c r="O6">
        <v>0</v>
      </c>
      <c r="P6">
        <v>1.954</v>
      </c>
      <c r="Q6">
        <v>12.275138200000002</v>
      </c>
      <c r="R6">
        <v>26.611166600000036</v>
      </c>
      <c r="S6" s="6">
        <f>(+$H6)*0.0799779040834827</f>
        <v>66.633886321504747</v>
      </c>
      <c r="T6" s="6">
        <f>(+$H6)*0.0652037118371817</f>
        <v>54.32471345790389</v>
      </c>
      <c r="U6" s="6">
        <f>(+$H6)*0.0656427070770098</f>
        <v>54.690463964141905</v>
      </c>
      <c r="V6" s="6">
        <f>(+$H6)*0.0626268241592894</f>
        <v>52.177769966952575</v>
      </c>
      <c r="W6" s="6">
        <f>(+$H6)*0.0351791591360137</f>
        <v>29.309646428198615</v>
      </c>
      <c r="X6" s="6">
        <f>(+$H6)*0.0392034443456682</f>
        <v>32.662494521161015</v>
      </c>
      <c r="Y6" s="6">
        <f>(+$H6)*0.0323033614828749</f>
        <v>26.913664986838558</v>
      </c>
      <c r="Z6" s="6">
        <f>(+$H6)*0.0302199491113126</f>
        <v>25.177862270846092</v>
      </c>
      <c r="AA6" s="6">
        <f>(+$H6)*0.0294368562133392</f>
        <v>24.525425529214669</v>
      </c>
      <c r="AB6" s="6">
        <f>(+$H6)*0.0237920490268118</f>
        <v>19.822433563067801</v>
      </c>
      <c r="AC6" s="6">
        <f>(+$H6)*0.0286280633905248</f>
        <v>23.851576800235556</v>
      </c>
      <c r="AD6" s="6">
        <f>(+$H6)*0.0212101791209634</f>
        <v>17.67133911048451</v>
      </c>
      <c r="AE6" s="6">
        <f>(+$H6)*0.0279425194584352</f>
        <v>23.280413339993213</v>
      </c>
      <c r="AF6" s="6">
        <f>(+$H6)*0.0273767935491283</f>
        <v>22.809076708183774</v>
      </c>
      <c r="AG6" s="6">
        <f>(+$H6)*0.0255784838718238</f>
        <v>21.31080835542361</v>
      </c>
      <c r="AH6" s="6">
        <f>(+$H6)*0.0255784838718238</f>
        <v>21.31080835542361</v>
      </c>
      <c r="AI6" s="6">
        <f>(+$H6)*0.0255784838718238</f>
        <v>21.31080835542361</v>
      </c>
      <c r="AJ6" s="6">
        <f>(+$H6)*0.0255784838718238</f>
        <v>21.31080835542361</v>
      </c>
      <c r="AK6" s="6">
        <f>(+$H6)*0.0255784838718238</f>
        <v>21.31080835542361</v>
      </c>
      <c r="AL6" s="6">
        <f>(+$H6)*0.0255784838718238</f>
        <v>21.31080835542361</v>
      </c>
      <c r="AM6" s="6">
        <f>(+$H6)*0.0191838629038679</f>
        <v>15.983106266567711</v>
      </c>
      <c r="AN6" s="6">
        <f>(+$H6)*0.0241387986235278</f>
        <v>20.111329270880852</v>
      </c>
      <c r="AO6" s="6">
        <f>(+$H6)*0.02632602497502</f>
        <v>21.933624987865414</v>
      </c>
      <c r="AP6" s="6">
        <f>(+$H6)*0.025248208697308</f>
        <v>21.03563837334298</v>
      </c>
      <c r="AQ6" s="6">
        <f>(+$H6)*0.0365376488742915</f>
        <v>30.441477173536125</v>
      </c>
      <c r="AR6" s="6">
        <f>(+$H6)*0.03662389556571</f>
        <v>30.513333923190189</v>
      </c>
      <c r="AS6" s="6">
        <f>(+$H6)*0.0370215654480025</f>
        <v>30.844654055091947</v>
      </c>
      <c r="AT6" s="6">
        <f>(+$H6)*0.0371857820965623</f>
        <v>30.981471762652902</v>
      </c>
      <c r="AU6" s="6">
        <f>(+$H6)*0.0289330768402313</f>
        <v>24.105699882944279</v>
      </c>
      <c r="AV6" s="6">
        <f>(+$H6)*0.0065867107525</f>
        <v>5.4877424026589487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72" x14ac:dyDescent="0.35">
      <c r="A7" s="3" t="s">
        <v>68</v>
      </c>
      <c r="B7" t="s">
        <v>9</v>
      </c>
      <c r="C7" t="s">
        <v>30</v>
      </c>
      <c r="D7" t="s">
        <v>32</v>
      </c>
      <c r="E7" s="3" t="s">
        <v>34</v>
      </c>
      <c r="F7" s="3" t="s">
        <v>45</v>
      </c>
      <c r="G7" s="8">
        <v>1756.155</v>
      </c>
      <c r="H7" s="8">
        <f t="shared" si="13"/>
        <v>1756.16</v>
      </c>
      <c r="I7" s="8">
        <v>1756.16</v>
      </c>
      <c r="N7">
        <v>0</v>
      </c>
      <c r="O7">
        <v>0</v>
      </c>
      <c r="P7">
        <v>0</v>
      </c>
      <c r="Q7">
        <v>0</v>
      </c>
      <c r="R7">
        <v>0</v>
      </c>
      <c r="S7" s="6">
        <f>(+$H7)*0.0799779040834827</f>
        <v>140.45399603524891</v>
      </c>
      <c r="T7" s="6">
        <f>(+$H7)*0.0652037118371817</f>
        <v>114.50815057998497</v>
      </c>
      <c r="U7" s="6">
        <f>(+$H7)*0.0656427070770098</f>
        <v>115.27909646036153</v>
      </c>
      <c r="V7" s="6">
        <f>(+$H7)*0.0626268241592894</f>
        <v>109.98272351557763</v>
      </c>
      <c r="W7" s="6">
        <f>(+$H7)*0.0351791591360137</f>
        <v>61.780232108301739</v>
      </c>
      <c r="X7" s="6">
        <f>(+$H7)*0.0392034443456682</f>
        <v>68.847520822088697</v>
      </c>
      <c r="Y7" s="6">
        <f>(+$H7)*0.0323033614828749</f>
        <v>56.729871301765556</v>
      </c>
      <c r="Z7" s="6">
        <f>(+$H7)*0.0302199491113126</f>
        <v>53.071065831322827</v>
      </c>
      <c r="AA7" s="6">
        <f>(+$H7)*0.0294368562133392</f>
        <v>51.695829407617843</v>
      </c>
      <c r="AB7" s="6">
        <f>(+$H7)*0.0237920490268118</f>
        <v>41.782644818925782</v>
      </c>
      <c r="AC7" s="6">
        <f>(+$H7)*0.0286280633905248</f>
        <v>50.275459803903985</v>
      </c>
      <c r="AD7" s="6">
        <f>(+$H7)*0.0212101791209634</f>
        <v>37.24846816507101</v>
      </c>
      <c r="AE7" s="6">
        <f>(+$H7)*0.0279425194584352</f>
        <v>49.071534972125619</v>
      </c>
      <c r="AF7" s="6">
        <f>(+$H7)*0.0273767935491283</f>
        <v>48.078029759237175</v>
      </c>
      <c r="AG7" s="6">
        <f>(+$H7)*0.0255784838718238</f>
        <v>44.919910236342105</v>
      </c>
      <c r="AH7" s="6">
        <f>(+$H7)*0.0255784838718238</f>
        <v>44.919910236342105</v>
      </c>
      <c r="AI7" s="6">
        <f>(+$H7)*0.0255784838718238</f>
        <v>44.919910236342105</v>
      </c>
      <c r="AJ7" s="6">
        <f>(+$H7)*0.0255784838718238</f>
        <v>44.919910236342105</v>
      </c>
      <c r="AK7" s="6">
        <f>(+$H7)*0.0255784838718238</f>
        <v>44.919910236342105</v>
      </c>
      <c r="AL7" s="6">
        <f>(+$H7)*0.0255784838718238</f>
        <v>44.919910236342105</v>
      </c>
      <c r="AM7" s="6">
        <f>(+$H7)*0.0191838629038679</f>
        <v>33.689932677256586</v>
      </c>
      <c r="AN7" s="6">
        <f>(+$H7)*0.0241387986235278</f>
        <v>42.391592590694565</v>
      </c>
      <c r="AO7" s="6">
        <f>(+$H7)*0.02632602497502</f>
        <v>46.232712020131153</v>
      </c>
      <c r="AP7" s="6">
        <f>(+$H7)*0.025248208697308</f>
        <v>44.339894185864509</v>
      </c>
      <c r="AQ7" s="6">
        <f>(+$H7)*0.0365376488742915</f>
        <v>64.165957447075854</v>
      </c>
      <c r="AR7" s="6">
        <f>(+$H7)*0.03662389556571</f>
        <v>64.317420436677295</v>
      </c>
      <c r="AS7" s="6">
        <f>(+$H7)*0.0370215654480025</f>
        <v>65.015792377164118</v>
      </c>
      <c r="AT7" s="6">
        <f>(+$H7)*0.0371857820965623</f>
        <v>65.304183086698885</v>
      </c>
      <c r="AU7" s="6">
        <f>(+$H7)*0.0289330768402313</f>
        <v>50.811112223740672</v>
      </c>
      <c r="AV7" s="6">
        <f>(+$H7)*0.0065867107525</f>
        <v>11.567317955110402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72" x14ac:dyDescent="0.35">
      <c r="A8" s="3" t="s">
        <v>68</v>
      </c>
      <c r="B8" t="s">
        <v>10</v>
      </c>
      <c r="C8" t="s">
        <v>30</v>
      </c>
      <c r="D8" t="s">
        <v>32</v>
      </c>
      <c r="E8" s="3" t="s">
        <v>34</v>
      </c>
      <c r="F8" s="3" t="s">
        <v>46</v>
      </c>
      <c r="G8" s="8">
        <v>5140</v>
      </c>
      <c r="H8" s="8">
        <f t="shared" si="13"/>
        <v>5140</v>
      </c>
      <c r="I8" s="8">
        <v>5140</v>
      </c>
      <c r="N8">
        <v>0</v>
      </c>
      <c r="O8">
        <v>0</v>
      </c>
      <c r="P8">
        <v>0</v>
      </c>
      <c r="Q8">
        <v>0</v>
      </c>
      <c r="R8">
        <v>0</v>
      </c>
      <c r="S8" s="6">
        <f>(+$H8)*0.0799779040834827</f>
        <v>411.08642698910086</v>
      </c>
      <c r="T8" s="6">
        <f>(+$H8)*0.0652037118371817</f>
        <v>335.14707884311377</v>
      </c>
      <c r="U8" s="6">
        <f>(+$H8)*0.0656427070770098</f>
        <v>337.40351437583035</v>
      </c>
      <c r="V8" s="6">
        <f>(+$H8)*0.0626268241592894</f>
        <v>321.90187617874739</v>
      </c>
      <c r="W8" s="6">
        <f>(+$H8)*0.0351791591360137</f>
        <v>180.82087795911019</v>
      </c>
      <c r="X8" s="6">
        <f>(+$H8)*0.0392034443456682</f>
        <v>201.50570393673462</v>
      </c>
      <c r="Y8" s="6">
        <f>(+$H8)*0.0323033614828749</f>
        <v>166.03927802197688</v>
      </c>
      <c r="Z8" s="6">
        <f>(+$H8)*0.0302199491113126</f>
        <v>155.33053843214702</v>
      </c>
      <c r="AA8" s="6">
        <f>(+$H8)*0.0294368562133392</f>
        <v>151.30544093656368</v>
      </c>
      <c r="AB8" s="6">
        <f>(+$H8)*0.0237920490268118</f>
        <v>122.29113199781256</v>
      </c>
      <c r="AC8" s="6">
        <f>(+$H8)*0.0286280633905248</f>
        <v>147.14824582729733</v>
      </c>
      <c r="AD8" s="6">
        <f>(+$H8)*0.0212101791209634</f>
        <v>109.02032068175166</v>
      </c>
      <c r="AE8" s="6">
        <f>(+$H8)*0.0279425194584352</f>
        <v>143.62455001635709</v>
      </c>
      <c r="AF8" s="6">
        <f>(+$H8)*0.0273767935491283</f>
        <v>140.7167188425195</v>
      </c>
      <c r="AG8" s="6">
        <f>(+$H8)*0.0255784838718238</f>
        <v>131.47340710117439</v>
      </c>
      <c r="AH8" s="6">
        <f>(+$H8)*0.0255784838718238</f>
        <v>131.47340710117439</v>
      </c>
      <c r="AI8" s="6">
        <f>(+$H8)*0.0255784838718238</f>
        <v>131.47340710117439</v>
      </c>
      <c r="AJ8" s="6">
        <f>(+$H8)*0.0255784838718238</f>
        <v>131.47340710117439</v>
      </c>
      <c r="AK8" s="6">
        <f>(+$H8)*0.0255784838718238</f>
        <v>131.47340710117439</v>
      </c>
      <c r="AL8" s="6">
        <f>(+$H8)*0.0255784838718238</f>
        <v>131.47340710117439</v>
      </c>
      <c r="AM8" s="6">
        <f>(+$H8)*0.0191838629038679</f>
        <v>98.605055325880812</v>
      </c>
      <c r="AN8" s="6">
        <f>(+$H8)*0.0241387986235278</f>
        <v>124.07342492493282</v>
      </c>
      <c r="AO8" s="6">
        <f>(+$H8)*0.02632602497502</f>
        <v>135.31576837160287</v>
      </c>
      <c r="AP8" s="6">
        <f>(+$H8)*0.025248208697308</f>
        <v>129.77579270416336</v>
      </c>
      <c r="AQ8" s="6">
        <f>(+$H8)*0.0365376488742915</f>
        <v>187.80351521385856</v>
      </c>
      <c r="AR8" s="6">
        <f>(+$H8)*0.03662389556571</f>
        <v>188.24682320774946</v>
      </c>
      <c r="AS8" s="6">
        <f>(+$H8)*0.0370215654480025</f>
        <v>190.29084640273297</v>
      </c>
      <c r="AT8" s="6">
        <f>(+$H8)*0.0371857820965623</f>
        <v>191.13491997633034</v>
      </c>
      <c r="AU8" s="6">
        <f>(+$H8)*0.0289330768402313</f>
        <v>148.71601495878909</v>
      </c>
      <c r="AV8" s="6">
        <f>(+$H8)*0.0065867107525</f>
        <v>33.855693267850008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72" x14ac:dyDescent="0.35">
      <c r="A9" s="3" t="s">
        <v>68</v>
      </c>
      <c r="B9" t="s">
        <v>11</v>
      </c>
      <c r="C9" t="s">
        <v>30</v>
      </c>
      <c r="D9" t="s">
        <v>32</v>
      </c>
      <c r="E9" s="3" t="s">
        <v>34</v>
      </c>
      <c r="F9" s="3" t="s">
        <v>47</v>
      </c>
      <c r="G9" s="8">
        <v>1650</v>
      </c>
      <c r="H9" s="8">
        <f t="shared" si="13"/>
        <v>1650</v>
      </c>
      <c r="I9" s="8">
        <v>1650</v>
      </c>
      <c r="N9">
        <v>0</v>
      </c>
      <c r="O9">
        <v>0</v>
      </c>
      <c r="P9">
        <v>0</v>
      </c>
      <c r="Q9">
        <v>0</v>
      </c>
      <c r="R9">
        <v>0</v>
      </c>
      <c r="S9" s="6">
        <f>(+$H9)*0.0799779040834827</f>
        <v>131.96354173774637</v>
      </c>
      <c r="T9" s="6">
        <f>(+$H9)*0.0652037118371817</f>
        <v>107.58612453134975</v>
      </c>
      <c r="U9" s="6">
        <f>(+$H9)*0.0656427070770098</f>
        <v>108.31046667706616</v>
      </c>
      <c r="V9" s="6">
        <f>(+$H9)*0.0626268241592894</f>
        <v>103.33425986282747</v>
      </c>
      <c r="W9" s="6">
        <f>(+$H9)*0.0351791591360137</f>
        <v>58.045612574422528</v>
      </c>
      <c r="X9" s="6">
        <f>(+$H9)*0.0392034443456682</f>
        <v>64.685683170352547</v>
      </c>
      <c r="Y9" s="6">
        <f>(+$H9)*0.0323033614828749</f>
        <v>53.300546446743553</v>
      </c>
      <c r="Z9" s="6">
        <f>(+$H9)*0.0302199491113126</f>
        <v>49.862916033665869</v>
      </c>
      <c r="AA9" s="6">
        <f>(+$H9)*0.0294368562133392</f>
        <v>48.570812752009743</v>
      </c>
      <c r="AB9" s="6">
        <f>(+$H9)*0.0237920490268118</f>
        <v>39.256880894239437</v>
      </c>
      <c r="AC9" s="6">
        <f>(+$H9)*0.0286280633905248</f>
        <v>47.236304594365869</v>
      </c>
      <c r="AD9" s="6">
        <f>(+$H9)*0.0212101791209634</f>
        <v>34.996795549589535</v>
      </c>
      <c r="AE9" s="6">
        <f>(+$H9)*0.0279425194584352</f>
        <v>46.105157106418126</v>
      </c>
      <c r="AF9" s="6">
        <f>(+$H9)*0.0273767935491283</f>
        <v>45.171709356061712</v>
      </c>
      <c r="AG9" s="6">
        <f>(+$H9)*0.0255784838718238</f>
        <v>42.204498388509286</v>
      </c>
      <c r="AH9" s="6">
        <f>(+$H9)*0.0255784838718238</f>
        <v>42.204498388509286</v>
      </c>
      <c r="AI9" s="6">
        <f>(+$H9)*0.0255784838718238</f>
        <v>42.204498388509286</v>
      </c>
      <c r="AJ9" s="6">
        <f>(+$H9)*0.0255784838718238</f>
        <v>42.204498388509286</v>
      </c>
      <c r="AK9" s="6">
        <f>(+$H9)*0.0255784838718238</f>
        <v>42.204498388509286</v>
      </c>
      <c r="AL9" s="6">
        <f>(+$H9)*0.0255784838718238</f>
        <v>42.204498388509286</v>
      </c>
      <c r="AM9" s="6">
        <f>(+$H9)*0.0191838629038679</f>
        <v>31.653373791381973</v>
      </c>
      <c r="AN9" s="6">
        <f>(+$H9)*0.0241387986235278</f>
        <v>39.829017728820851</v>
      </c>
      <c r="AO9" s="6">
        <f>(+$H9)*0.02632602497502</f>
        <v>43.437941208783023</v>
      </c>
      <c r="AP9" s="6">
        <f>(+$H9)*0.025248208697308</f>
        <v>41.659544350558278</v>
      </c>
      <c r="AQ9" s="6">
        <f>(+$H9)*0.0365376488742915</f>
        <v>60.287120642581051</v>
      </c>
      <c r="AR9" s="6">
        <f>(+$H9)*0.03662389556571</f>
        <v>60.429427683421515</v>
      </c>
      <c r="AS9" s="6">
        <f>(+$H9)*0.0370215654480025</f>
        <v>61.085582989204163</v>
      </c>
      <c r="AT9" s="6">
        <f>(+$H9)*0.0371857820965623</f>
        <v>61.356540459327832</v>
      </c>
      <c r="AU9" s="6">
        <f>(+$H9)*0.0289330768402313</f>
        <v>47.739576786381704</v>
      </c>
      <c r="AV9" s="6">
        <f>(+$H9)*0.0065867107525</f>
        <v>10.868072741625003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72" x14ac:dyDescent="0.35">
      <c r="A10" s="3" t="s">
        <v>68</v>
      </c>
      <c r="B10" t="s">
        <v>12</v>
      </c>
      <c r="C10" t="s">
        <v>30</v>
      </c>
      <c r="D10" t="s">
        <v>32</v>
      </c>
      <c r="E10" s="3" t="s">
        <v>34</v>
      </c>
      <c r="F10" s="3" t="s">
        <v>48</v>
      </c>
      <c r="G10" s="8">
        <v>3176.5</v>
      </c>
      <c r="H10" s="8">
        <f t="shared" si="13"/>
        <v>4350.4199000000008</v>
      </c>
      <c r="I10" s="9">
        <v>8500</v>
      </c>
      <c r="N10">
        <v>343</v>
      </c>
      <c r="O10">
        <v>762.91</v>
      </c>
      <c r="P10" s="4">
        <v>529.52099999999996</v>
      </c>
      <c r="Q10">
        <v>1062.5190999999995</v>
      </c>
      <c r="R10">
        <v>1451.63</v>
      </c>
      <c r="S10" s="6">
        <f>(+$H10)*0.0799779040834827</f>
        <v>347.93746548507426</v>
      </c>
      <c r="T10" s="6">
        <f>(+$H10)*0.0652037118371817</f>
        <v>283.66352553034073</v>
      </c>
      <c r="U10" s="6">
        <f>(+$H10)*0.0656427070770098</f>
        <v>285.57333915769431</v>
      </c>
      <c r="V10" s="6">
        <f>(+$H10)*0.0626268241592894</f>
        <v>272.45298209637332</v>
      </c>
      <c r="W10" s="6">
        <f>(+$H10)*0.0351791591360137</f>
        <v>153.04411397058064</v>
      </c>
      <c r="X10" s="6">
        <f>(+$H10)*0.0392034443456682</f>
        <v>170.5514444299375</v>
      </c>
      <c r="Y10" s="6">
        <f>(+$H10)*0.0323033614828749</f>
        <v>140.53318663199241</v>
      </c>
      <c r="Z10" s="6">
        <f>(+$H10)*0.0302199491113126</f>
        <v>131.46946799084188</v>
      </c>
      <c r="AA10" s="6">
        <f>(+$H10)*0.0294368562133392</f>
        <v>128.06268506394969</v>
      </c>
      <c r="AB10" s="6">
        <f>(+$H10)*0.0237920490268118</f>
        <v>103.50540354801763</v>
      </c>
      <c r="AC10" s="6">
        <f>(+$H10)*0.0286280633905248</f>
        <v>124.54409667260046</v>
      </c>
      <c r="AD10" s="6">
        <f>(+$H10)*0.0212101791209634</f>
        <v>92.273185330403507</v>
      </c>
      <c r="AE10" s="6">
        <f>(+$H10)*0.0279425194584352</f>
        <v>121.56169270811387</v>
      </c>
      <c r="AF10" s="6">
        <f>(+$H10)*0.0273767935491283</f>
        <v>119.10054745431944</v>
      </c>
      <c r="AG10" s="6">
        <f>(+$H10)*0.0255784838718238</f>
        <v>111.27714524781138</v>
      </c>
      <c r="AH10" s="6">
        <f>(+$H10)*0.0255784838718238</f>
        <v>111.27714524781138</v>
      </c>
      <c r="AI10" s="6">
        <f>(+$H10)*0.0255784838718238</f>
        <v>111.27714524781138</v>
      </c>
      <c r="AJ10" s="6">
        <f>(+$H10)*0.0255784838718238</f>
        <v>111.27714524781138</v>
      </c>
      <c r="AK10" s="6">
        <f>(+$H10)*0.0255784838718238</f>
        <v>111.27714524781138</v>
      </c>
      <c r="AL10" s="6">
        <f>(+$H10)*0.0255784838718238</f>
        <v>111.27714524781138</v>
      </c>
      <c r="AM10" s="6">
        <f>(+$H10)*0.0191838629038679</f>
        <v>83.457858935858553</v>
      </c>
      <c r="AN10" s="6">
        <f>(+$H10)*0.0241387986235278</f>
        <v>105.01390989388791</v>
      </c>
      <c r="AO10" s="6">
        <f>(+$H10)*0.02632602497502</f>
        <v>114.5292629392241</v>
      </c>
      <c r="AP10" s="6">
        <f>(+$H10)*0.025248208697308</f>
        <v>109.84030955612204</v>
      </c>
      <c r="AQ10" s="6">
        <f>(+$H10)*0.0365376488742915</f>
        <v>158.95411476193058</v>
      </c>
      <c r="AR10" s="6">
        <f>(+$H10)*0.03662389556571</f>
        <v>159.3293240845866</v>
      </c>
      <c r="AS10" s="6">
        <f>(+$H10)*0.0370215654480025</f>
        <v>161.05935505414263</v>
      </c>
      <c r="AT10" s="6">
        <f>(+$H10)*0.0371857820965623</f>
        <v>161.77376642994847</v>
      </c>
      <c r="AU10" s="6">
        <f>(+$H10)*0.0289330768402313</f>
        <v>125.87103325397156</v>
      </c>
      <c r="AV10" s="6">
        <f>(+$H10)*0.0065867107525</f>
        <v>28.654957533219985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72" x14ac:dyDescent="0.35">
      <c r="A11" s="3" t="s">
        <v>68</v>
      </c>
      <c r="B11" t="s">
        <v>13</v>
      </c>
      <c r="C11" t="s">
        <v>30</v>
      </c>
      <c r="D11" t="s">
        <v>32</v>
      </c>
      <c r="E11" s="3" t="s">
        <v>34</v>
      </c>
      <c r="F11" s="3" t="s">
        <v>49</v>
      </c>
      <c r="G11" s="8">
        <v>106.10899999999999</v>
      </c>
      <c r="H11" s="8">
        <f t="shared" si="13"/>
        <v>146.38729982848</v>
      </c>
      <c r="I11" s="9">
        <v>300</v>
      </c>
      <c r="N11">
        <v>17.301569999999998</v>
      </c>
      <c r="O11">
        <v>34.706000000000003</v>
      </c>
      <c r="P11">
        <v>23.292000000000002</v>
      </c>
      <c r="Q11">
        <v>27.728130171520007</v>
      </c>
      <c r="R11">
        <v>50.584999999999994</v>
      </c>
      <c r="S11" s="6">
        <f>(+$H11)*0.0799779040834827</f>
        <v>11.70774942472219</v>
      </c>
      <c r="T11" s="6">
        <f>(+$H11)*0.0652037118371817</f>
        <v>9.5449953146393227</v>
      </c>
      <c r="U11" s="6">
        <f>(+$H11)*0.0656427070770098</f>
        <v>9.6092586424353179</v>
      </c>
      <c r="V11" s="6">
        <f>(+$H11)*0.0626268241592894</f>
        <v>9.1677716855113882</v>
      </c>
      <c r="W11" s="6">
        <f>(+$H11)*0.0351791591360137</f>
        <v>5.149782116157442</v>
      </c>
      <c r="X11" s="6">
        <f>(+$H11)*0.0392034443456682</f>
        <v>5.7388863617384613</v>
      </c>
      <c r="Y11" s="6">
        <f>(+$H11)*0.0323033614828749</f>
        <v>4.7288018628613777</v>
      </c>
      <c r="Z11" s="6">
        <f>(+$H11)*0.0302199491113126</f>
        <v>4.4238167513591327</v>
      </c>
      <c r="AA11" s="6">
        <f>(+$H11)*0.0294368562133392</f>
        <v>4.309181896509946</v>
      </c>
      <c r="AB11" s="6">
        <f>(+$H11)*0.0237920490268118</f>
        <v>3.4828538144217918</v>
      </c>
      <c r="AC11" s="6">
        <f>(+$H11)*0.0286280633905248</f>
        <v>4.1907848990574816</v>
      </c>
      <c r="AD11" s="6">
        <f>(+$H11)*0.0212101791209634</f>
        <v>3.1049008503962292</v>
      </c>
      <c r="AE11" s="6">
        <f>(+$H11)*0.0279425194584352</f>
        <v>4.0904299739250947</v>
      </c>
      <c r="AF11" s="6">
        <f>(+$H11)*0.0273767935491283</f>
        <v>4.0076148856186427</v>
      </c>
      <c r="AG11" s="6">
        <f>(+$H11)*0.0255784838718238</f>
        <v>3.7443651877026118</v>
      </c>
      <c r="AH11" s="6">
        <f>(+$H11)*0.0255784838718238</f>
        <v>3.7443651877026118</v>
      </c>
      <c r="AI11" s="6">
        <f>(+$H11)*0.0255784838718238</f>
        <v>3.7443651877026118</v>
      </c>
      <c r="AJ11" s="6">
        <f>(+$H11)*0.0255784838718238</f>
        <v>3.7443651877026118</v>
      </c>
      <c r="AK11" s="6">
        <f>(+$H11)*0.0255784838718238</f>
        <v>3.7443651877026118</v>
      </c>
      <c r="AL11" s="6">
        <f>(+$H11)*0.0255784838718238</f>
        <v>3.7443651877026118</v>
      </c>
      <c r="AM11" s="6">
        <f>(+$H11)*0.0191838629038679</f>
        <v>2.8082738907769595</v>
      </c>
      <c r="AN11" s="6">
        <f>(+$H11)*0.0241387986235278</f>
        <v>3.5336135516016625</v>
      </c>
      <c r="AO11" s="6">
        <f>(+$H11)*0.02632602497502</f>
        <v>3.8537957113103078</v>
      </c>
      <c r="AP11" s="6">
        <f>(+$H11)*0.025248208697308</f>
        <v>3.6960170967048698</v>
      </c>
      <c r="AQ11" s="6">
        <f>(+$H11)*0.0365376488742915</f>
        <v>5.3486477607886416</v>
      </c>
      <c r="AR11" s="6">
        <f>(+$H11)*0.03662389556571</f>
        <v>5.3612731810645302</v>
      </c>
      <c r="AS11" s="6">
        <f>(+$H11)*0.0370215654480025</f>
        <v>5.4194870013564405</v>
      </c>
      <c r="AT11" s="6">
        <f>(+$H11)*0.0371857820965623</f>
        <v>5.4435262331259917</v>
      </c>
      <c r="AU11" s="6">
        <f>(+$H11)*0.0289330768402313</f>
        <v>4.2354349943713956</v>
      </c>
      <c r="AV11" s="6">
        <f>(+$H11)*0.0065867107525</f>
        <v>0.96421080180969077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72" x14ac:dyDescent="0.35">
      <c r="A12" s="3" t="s">
        <v>68</v>
      </c>
      <c r="B12" t="s">
        <v>14</v>
      </c>
      <c r="C12" t="s">
        <v>30</v>
      </c>
      <c r="D12" t="s">
        <v>32</v>
      </c>
      <c r="E12" s="3" t="s">
        <v>34</v>
      </c>
      <c r="F12" s="3" t="s">
        <v>50</v>
      </c>
      <c r="G12" s="8">
        <v>14957.5</v>
      </c>
      <c r="H12" s="8">
        <f t="shared" si="13"/>
        <v>12719.5</v>
      </c>
      <c r="I12" s="8">
        <v>14957.5</v>
      </c>
      <c r="N12">
        <v>612</v>
      </c>
      <c r="O12" s="4">
        <v>1230</v>
      </c>
      <c r="P12" s="4">
        <v>0</v>
      </c>
      <c r="Q12">
        <v>0</v>
      </c>
      <c r="R12">
        <v>396</v>
      </c>
      <c r="S12" s="6">
        <f>(+$H12)*0.0799779040834827</f>
        <v>1017.2789509898577</v>
      </c>
      <c r="T12" s="6">
        <f>(+$H12)*0.0652037118371817</f>
        <v>829.35861271303224</v>
      </c>
      <c r="U12" s="6">
        <f>(+$H12)*0.0656427070770098</f>
        <v>834.94241266602614</v>
      </c>
      <c r="V12" s="6">
        <f>(+$H12)*0.0626268241592894</f>
        <v>796.5818898940812</v>
      </c>
      <c r="W12" s="6">
        <f>(+$H12)*0.0351791591360137</f>
        <v>447.46131463052564</v>
      </c>
      <c r="X12" s="6">
        <f>(+$H12)*0.0392034443456682</f>
        <v>498.64821035472681</v>
      </c>
      <c r="Y12" s="6">
        <f>(+$H12)*0.0323033614828749</f>
        <v>410.88260638142708</v>
      </c>
      <c r="Z12" s="6">
        <f>(+$H12)*0.0302199491113126</f>
        <v>384.38264272134126</v>
      </c>
      <c r="AA12" s="6">
        <f>(+$H12)*0.0294368562133392</f>
        <v>374.42209260556848</v>
      </c>
      <c r="AB12" s="6">
        <f>(+$H12)*0.0237920490268118</f>
        <v>302.62296759653248</v>
      </c>
      <c r="AC12" s="6">
        <f>(+$H12)*0.0286280633905248</f>
        <v>364.1346522957798</v>
      </c>
      <c r="AD12" s="6">
        <f>(+$H12)*0.0212101791209634</f>
        <v>269.78287332909343</v>
      </c>
      <c r="AE12" s="6">
        <f>(+$H12)*0.0279425194584352</f>
        <v>355.41487625156691</v>
      </c>
      <c r="AF12" s="6">
        <f>(+$H12)*0.0273767935491283</f>
        <v>348.21912554813753</v>
      </c>
      <c r="AG12" s="6">
        <f>(+$H12)*0.0255784838718238</f>
        <v>325.34552560766298</v>
      </c>
      <c r="AH12" s="6">
        <f>(+$H12)*0.0255784838718238</f>
        <v>325.34552560766298</v>
      </c>
      <c r="AI12" s="6">
        <f>(+$H12)*0.0255784838718238</f>
        <v>325.34552560766298</v>
      </c>
      <c r="AJ12" s="6">
        <f>(+$H12)*0.0255784838718238</f>
        <v>325.34552560766298</v>
      </c>
      <c r="AK12" s="6">
        <f>(+$H12)*0.0255784838718238</f>
        <v>325.34552560766298</v>
      </c>
      <c r="AL12" s="6">
        <f>(+$H12)*0.0255784838718238</f>
        <v>325.34552560766298</v>
      </c>
      <c r="AM12" s="6">
        <f>(+$H12)*0.0191838629038679</f>
        <v>244.00914420574728</v>
      </c>
      <c r="AN12" s="6">
        <f>(+$H12)*0.0241387986235278</f>
        <v>307.0334490919617</v>
      </c>
      <c r="AO12" s="6">
        <f>(+$H12)*0.02632602497502</f>
        <v>334.85387466976709</v>
      </c>
      <c r="AP12" s="6">
        <f>(+$H12)*0.025248208697308</f>
        <v>321.14459052540974</v>
      </c>
      <c r="AQ12" s="6">
        <f>(+$H12)*0.0365376488742915</f>
        <v>464.74062485655134</v>
      </c>
      <c r="AR12" s="6">
        <f>(+$H12)*0.03662389556571</f>
        <v>465.83763964804848</v>
      </c>
      <c r="AS12" s="6">
        <f>(+$H12)*0.0370215654480025</f>
        <v>470.89580171586812</v>
      </c>
      <c r="AT12" s="6">
        <f>(+$H12)*0.0371857820965623</f>
        <v>472.98455537722447</v>
      </c>
      <c r="AU12" s="6">
        <f>(+$H12)*0.0289330768402313</f>
        <v>368.0142708693225</v>
      </c>
      <c r="AV12" s="6">
        <f>(+$H12)*0.0065867107525</f>
        <v>83.779667416423763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72" x14ac:dyDescent="0.35">
      <c r="A13" s="3" t="s">
        <v>68</v>
      </c>
      <c r="B13" t="s">
        <v>15</v>
      </c>
      <c r="C13" t="s">
        <v>30</v>
      </c>
      <c r="D13" t="s">
        <v>32</v>
      </c>
      <c r="E13" s="3" t="s">
        <v>34</v>
      </c>
      <c r="F13" s="3" t="s">
        <v>51</v>
      </c>
      <c r="G13" s="8">
        <v>3739.5</v>
      </c>
      <c r="H13" s="8">
        <f t="shared" si="13"/>
        <v>2781.5</v>
      </c>
      <c r="I13" s="8">
        <v>3739.5</v>
      </c>
      <c r="N13">
        <v>114</v>
      </c>
      <c r="O13">
        <v>426</v>
      </c>
      <c r="P13">
        <v>420</v>
      </c>
      <c r="Q13">
        <v>-2</v>
      </c>
      <c r="R13">
        <v>0</v>
      </c>
      <c r="S13" s="6">
        <f>(+$H13)*0.0799779040834827</f>
        <v>222.45854020820701</v>
      </c>
      <c r="T13" s="6">
        <f>(+$H13)*0.0652037118371817</f>
        <v>181.3641244751208</v>
      </c>
      <c r="U13" s="6">
        <f>(+$H13)*0.0656427070770098</f>
        <v>182.58518973470274</v>
      </c>
      <c r="V13" s="6">
        <f>(+$H13)*0.0626268241592894</f>
        <v>174.19651139906338</v>
      </c>
      <c r="W13" s="6">
        <f>(+$H13)*0.0351791591360137</f>
        <v>97.850831136821981</v>
      </c>
      <c r="X13" s="6">
        <f>(+$H13)*0.0392034443456682</f>
        <v>109.04438044747613</v>
      </c>
      <c r="Y13" s="6">
        <f>(+$H13)*0.0323033614828749</f>
        <v>89.85179996461649</v>
      </c>
      <c r="Z13" s="6">
        <f>(+$H13)*0.0302199491113126</f>
        <v>84.056788453116141</v>
      </c>
      <c r="AA13" s="6">
        <f>(+$H13)*0.0294368562133392</f>
        <v>81.878615557403094</v>
      </c>
      <c r="AB13" s="6">
        <f>(+$H13)*0.0237920490268118</f>
        <v>66.177584368076964</v>
      </c>
      <c r="AC13" s="6">
        <f>(+$H13)*0.0286280633905248</f>
        <v>79.628958320744644</v>
      </c>
      <c r="AD13" s="6">
        <f>(+$H13)*0.0212101791209634</f>
        <v>58.996113224959579</v>
      </c>
      <c r="AE13" s="6">
        <f>(+$H13)*0.0279425194584352</f>
        <v>77.722117873637586</v>
      </c>
      <c r="AF13" s="6">
        <f>(+$H13)*0.0273767935491283</f>
        <v>76.14855125690039</v>
      </c>
      <c r="AG13" s="6">
        <f>(+$H13)*0.0255784838718238</f>
        <v>71.146552889477931</v>
      </c>
      <c r="AH13" s="6">
        <f>(+$H13)*0.0255784838718238</f>
        <v>71.146552889477931</v>
      </c>
      <c r="AI13" s="6">
        <f>(+$H13)*0.0255784838718238</f>
        <v>71.146552889477931</v>
      </c>
      <c r="AJ13" s="6">
        <f>(+$H13)*0.0255784838718238</f>
        <v>71.146552889477931</v>
      </c>
      <c r="AK13" s="6">
        <f>(+$H13)*0.0255784838718238</f>
        <v>71.146552889477931</v>
      </c>
      <c r="AL13" s="6">
        <f>(+$H13)*0.0255784838718238</f>
        <v>71.146552889477931</v>
      </c>
      <c r="AM13" s="6">
        <f>(+$H13)*0.0191838629038679</f>
        <v>53.359914667108455</v>
      </c>
      <c r="AN13" s="6">
        <f>(+$H13)*0.0241387986235278</f>
        <v>67.142068371342546</v>
      </c>
      <c r="AO13" s="6">
        <f>(+$H13)*0.02632602497502</f>
        <v>73.225838468018168</v>
      </c>
      <c r="AP13" s="6">
        <f>(+$H13)*0.025248208697308</f>
        <v>70.227892491562343</v>
      </c>
      <c r="AQ13" s="6">
        <f>(+$H13)*0.0365376488742915</f>
        <v>101.62947034384194</v>
      </c>
      <c r="AR13" s="6">
        <f>(+$H13)*0.03662389556571</f>
        <v>101.8693655160224</v>
      </c>
      <c r="AS13" s="6">
        <f>(+$H13)*0.0370215654480025</f>
        <v>102.97548429361902</v>
      </c>
      <c r="AT13" s="6">
        <f>(+$H13)*0.0371857820965623</f>
        <v>103.4322529015881</v>
      </c>
      <c r="AU13" s="6">
        <f>(+$H13)*0.0289330768402313</f>
        <v>80.477353231103464</v>
      </c>
      <c r="AV13" s="6">
        <f>(+$H13)*0.0065867107525</f>
        <v>18.320935958078753</v>
      </c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72" x14ac:dyDescent="0.35">
      <c r="A14" s="3" t="s">
        <v>68</v>
      </c>
      <c r="B14" t="s">
        <v>16</v>
      </c>
      <c r="C14" t="s">
        <v>31</v>
      </c>
      <c r="D14" t="s">
        <v>32</v>
      </c>
      <c r="E14" s="3" t="s">
        <v>34</v>
      </c>
      <c r="F14" s="3" t="s">
        <v>52</v>
      </c>
      <c r="G14" s="8">
        <v>224446.35500000001</v>
      </c>
      <c r="H14" s="8">
        <f t="shared" si="13"/>
        <v>211656.91499999998</v>
      </c>
      <c r="I14" s="8">
        <v>224446.36</v>
      </c>
      <c r="N14">
        <v>0</v>
      </c>
      <c r="O14">
        <v>0</v>
      </c>
      <c r="P14" s="4">
        <v>1353.0989999999999</v>
      </c>
      <c r="Q14">
        <v>5832.6714000000029</v>
      </c>
      <c r="R14">
        <v>5603.6745999999948</v>
      </c>
      <c r="S14" s="6">
        <f>(+$H14)*0.0799779040834827</f>
        <v>16927.876446475839</v>
      </c>
      <c r="T14" s="6">
        <f>(+$H14)*0.0652037118371817</f>
        <v>13800.816494006853</v>
      </c>
      <c r="U14" s="6">
        <f>(+$H14)*0.0656427070770098</f>
        <v>13893.732872168559</v>
      </c>
      <c r="V14" s="6">
        <f>(+$H14)*0.0626268241592894</f>
        <v>13255.400397802656</v>
      </c>
      <c r="W14" s="6">
        <f>(+$H14)*0.0351791591360137</f>
        <v>7445.9122950227147</v>
      </c>
      <c r="X14" s="6">
        <f>(+$H14)*0.0392034443456682</f>
        <v>8297.6800875783265</v>
      </c>
      <c r="Y14" s="6">
        <f>(+$H14)*0.0323033614828749</f>
        <v>6837.2298355951225</v>
      </c>
      <c r="Z14" s="6">
        <f>(+$H14)*0.0302199491113126</f>
        <v>6396.2612003574268</v>
      </c>
      <c r="AA14" s="6">
        <f>(+$H14)*0.0294368562133392</f>
        <v>6230.5141734139643</v>
      </c>
      <c r="AB14" s="6">
        <f>(+$H14)*0.0237920490268118</f>
        <v>5035.7516985437333</v>
      </c>
      <c r="AC14" s="6">
        <f>(+$H14)*0.0286280633905248</f>
        <v>6059.3275796629123</v>
      </c>
      <c r="AD14" s="6">
        <f>(+$H14)*0.0212101791209634</f>
        <v>4489.2810793405151</v>
      </c>
      <c r="AE14" s="6">
        <f>(+$H14)*0.0279425194584352</f>
        <v>5914.2274658998713</v>
      </c>
      <c r="AF14" s="6">
        <f>(+$H14)*0.0273767935491283</f>
        <v>5794.4876652003986</v>
      </c>
      <c r="AG14" s="6">
        <f>(+$H14)*0.0255784838718238</f>
        <v>5413.8629866874826</v>
      </c>
      <c r="AH14" s="6">
        <f>(+$H14)*0.0255784838718238</f>
        <v>5413.8629866874826</v>
      </c>
      <c r="AI14" s="6">
        <f>(+$H14)*0.0255784838718238</f>
        <v>5413.8629866874826</v>
      </c>
      <c r="AJ14" s="6">
        <f>(+$H14)*0.0255784838718238</f>
        <v>5413.8629866874826</v>
      </c>
      <c r="AK14" s="6">
        <f>(+$H14)*0.0255784838718238</f>
        <v>5413.8629866874826</v>
      </c>
      <c r="AL14" s="6">
        <f>(+$H14)*0.0255784838718238</f>
        <v>5413.8629866874826</v>
      </c>
      <c r="AM14" s="6">
        <f>(+$H14)*0.0191838629038679</f>
        <v>4060.3972400156126</v>
      </c>
      <c r="AN14" s="6">
        <f>(+$H14)*0.0241387986235278</f>
        <v>5109.1436484621372</v>
      </c>
      <c r="AO14" s="6">
        <f>(+$H14)*0.02632602497502</f>
        <v>5572.0852304256878</v>
      </c>
      <c r="AP14" s="6">
        <f>(+$H14)*0.025248208697308</f>
        <v>5343.9579621483899</v>
      </c>
      <c r="AQ14" s="6">
        <f>(+$H14)*0.0365376488742915</f>
        <v>7733.4460420857713</v>
      </c>
      <c r="AR14" s="6">
        <f>(+$H14)*0.03662389556571</f>
        <v>7751.7007507203598</v>
      </c>
      <c r="AS14" s="6">
        <f>(+$H14)*0.0370215654480025</f>
        <v>7835.8703311948066</v>
      </c>
      <c r="AT14" s="6">
        <f>(+$H14)*0.0371857820965623</f>
        <v>7870.6279204206121</v>
      </c>
      <c r="AU14" s="6">
        <f>(+$H14)*0.0289330768402313</f>
        <v>6123.8857854613125</v>
      </c>
      <c r="AV14" s="6">
        <f>(+$H14)*0.0065867107525</f>
        <v>1394.1228778714787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72" x14ac:dyDescent="0.35">
      <c r="A15" s="3" t="s">
        <v>68</v>
      </c>
      <c r="B15" t="s">
        <v>17</v>
      </c>
      <c r="C15" t="s">
        <v>31</v>
      </c>
      <c r="D15" t="s">
        <v>32</v>
      </c>
      <c r="E15" s="3" t="s">
        <v>34</v>
      </c>
      <c r="F15" s="3" t="s">
        <v>53</v>
      </c>
      <c r="G15" s="8">
        <v>731.51</v>
      </c>
      <c r="H15" s="8">
        <f t="shared" si="13"/>
        <v>566.72738249999998</v>
      </c>
      <c r="I15" s="8">
        <v>731.51</v>
      </c>
      <c r="N15">
        <v>0</v>
      </c>
      <c r="O15">
        <v>0</v>
      </c>
      <c r="P15">
        <v>12.093</v>
      </c>
      <c r="Q15">
        <v>86.115600499999942</v>
      </c>
      <c r="R15">
        <v>66.574017000000012</v>
      </c>
      <c r="S15" s="6">
        <f>(+$H15)*0.0799779040834827</f>
        <v>45.325668239068186</v>
      </c>
      <c r="T15" s="6">
        <f>(+$H15)*0.0652037118371817</f>
        <v>36.952728938770228</v>
      </c>
      <c r="U15" s="6">
        <f>(+$H15)*0.0656427070770098</f>
        <v>37.201519561967984</v>
      </c>
      <c r="V15" s="6">
        <f>(+$H15)*0.0626268241592894</f>
        <v>35.492336130081824</v>
      </c>
      <c r="W15" s="6">
        <f>(+$H15)*0.0351791591360137</f>
        <v>19.936992775703978</v>
      </c>
      <c r="X15" s="6">
        <f>(+$H15)*0.0392034443456682</f>
        <v>22.217665399004972</v>
      </c>
      <c r="Y15" s="6">
        <f>(+$H15)*0.0323033614828749</f>
        <v>18.307199499140999</v>
      </c>
      <c r="Z15" s="6">
        <f>(+$H15)*0.0302199491113126</f>
        <v>17.12647265913742</v>
      </c>
      <c r="AA15" s="6">
        <f>(+$H15)*0.0294368562133392</f>
        <v>16.682672470814609</v>
      </c>
      <c r="AB15" s="6">
        <f>(+$H15)*0.0237920490268118</f>
        <v>13.483605669276713</v>
      </c>
      <c r="AC15" s="6">
        <f>(+$H15)*0.0286280633905248</f>
        <v>16.224307431356177</v>
      </c>
      <c r="AD15" s="6">
        <f>(+$H15)*0.0212101791209634</f>
        <v>12.020389295579713</v>
      </c>
      <c r="AE15" s="6">
        <f>(+$H15)*0.0279425194584352</f>
        <v>15.835790913134314</v>
      </c>
      <c r="AF15" s="6">
        <f>(+$H15)*0.0273767935491283</f>
        <v>15.515178549340371</v>
      </c>
      <c r="AG15" s="6">
        <f>(+$H15)*0.0255784838718238</f>
        <v>14.496027212997173</v>
      </c>
      <c r="AH15" s="6">
        <f>(+$H15)*0.0255784838718238</f>
        <v>14.496027212997173</v>
      </c>
      <c r="AI15" s="6">
        <f>(+$H15)*0.0255784838718238</f>
        <v>14.496027212997173</v>
      </c>
      <c r="AJ15" s="6">
        <f>(+$H15)*0.0255784838718238</f>
        <v>14.496027212997173</v>
      </c>
      <c r="AK15" s="6">
        <f>(+$H15)*0.0255784838718238</f>
        <v>14.496027212997173</v>
      </c>
      <c r="AL15" s="6">
        <f>(+$H15)*0.0255784838718238</f>
        <v>14.496027212997173</v>
      </c>
      <c r="AM15" s="6">
        <f>(+$H15)*0.0191838629038679</f>
        <v>10.872020409747883</v>
      </c>
      <c r="AN15" s="6">
        <f>(+$H15)*0.0241387986235278</f>
        <v>13.680118160606506</v>
      </c>
      <c r="AO15" s="6">
        <f>(+$H15)*0.02632602497502</f>
        <v>14.919679225722721</v>
      </c>
      <c r="AP15" s="6">
        <f>(+$H15)*0.025248208697308</f>
        <v>14.308851227839124</v>
      </c>
      <c r="AQ15" s="6">
        <f>(+$H15)*0.0365376488742915</f>
        <v>20.70688610923132</v>
      </c>
      <c r="AR15" s="6">
        <f>(+$H15)*0.03662389556571</f>
        <v>20.75576447090819</v>
      </c>
      <c r="AS15" s="6">
        <f>(+$H15)*0.0370215654480025</f>
        <v>20.981134882398909</v>
      </c>
      <c r="AT15" s="6">
        <f>(+$H15)*0.0371857820965623</f>
        <v>21.074200953800126</v>
      </c>
      <c r="AU15" s="6">
        <f>(+$H15)*0.0289330768402313</f>
        <v>16.397166905335677</v>
      </c>
      <c r="AV15" s="6">
        <f>(+$H15)*0.0065867107525</f>
        <v>3.7328693440489311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72" x14ac:dyDescent="0.35">
      <c r="A16" s="3" t="s">
        <v>68</v>
      </c>
      <c r="B16" t="s">
        <v>18</v>
      </c>
      <c r="C16" t="s">
        <v>31</v>
      </c>
      <c r="D16" t="s">
        <v>32</v>
      </c>
      <c r="E16" s="3" t="s">
        <v>34</v>
      </c>
      <c r="F16" s="3" t="s">
        <v>54</v>
      </c>
      <c r="G16" s="8">
        <v>0</v>
      </c>
      <c r="H16" s="8">
        <f t="shared" si="13"/>
        <v>26891</v>
      </c>
      <c r="I16" s="9">
        <v>50000</v>
      </c>
      <c r="N16">
        <v>0</v>
      </c>
      <c r="O16">
        <v>0</v>
      </c>
      <c r="P16" s="4">
        <v>3366</v>
      </c>
      <c r="Q16">
        <v>10332</v>
      </c>
      <c r="R16">
        <v>9411</v>
      </c>
      <c r="S16" s="6">
        <f>(+$H16)*0.0799779040834827</f>
        <v>2150.6858187089319</v>
      </c>
      <c r="T16" s="6">
        <f>(+$H16)*0.0652037118371817</f>
        <v>1753.3930150136523</v>
      </c>
      <c r="U16" s="6">
        <f>(+$H16)*0.0656427070770098</f>
        <v>1765.1980360078703</v>
      </c>
      <c r="V16" s="6">
        <f>(+$H16)*0.0626268241592894</f>
        <v>1684.0979284674504</v>
      </c>
      <c r="W16" s="6">
        <f>(+$H16)*0.0351791591360137</f>
        <v>946.00276832654311</v>
      </c>
      <c r="X16" s="6">
        <f>(+$H16)*0.0392034443456682</f>
        <v>1054.219821899364</v>
      </c>
      <c r="Y16" s="6">
        <f>(+$H16)*0.0323033614828749</f>
        <v>868.66969363598844</v>
      </c>
      <c r="Z16" s="6">
        <f>(+$H16)*0.0302199491113126</f>
        <v>812.64465155230846</v>
      </c>
      <c r="AA16" s="6">
        <f>(+$H16)*0.0294368562133392</f>
        <v>791.5865004329055</v>
      </c>
      <c r="AB16" s="6">
        <f>(+$H16)*0.0237920490268118</f>
        <v>639.79199037999558</v>
      </c>
      <c r="AC16" s="6">
        <f>(+$H16)*0.0286280633905248</f>
        <v>769.83725263460167</v>
      </c>
      <c r="AD16" s="6">
        <f>(+$H16)*0.0212101791209634</f>
        <v>570.36292674182562</v>
      </c>
      <c r="AE16" s="6">
        <f>(+$H16)*0.0279425194584352</f>
        <v>751.40229075678178</v>
      </c>
      <c r="AF16" s="6">
        <f>(+$H16)*0.0273767935491283</f>
        <v>736.18935532960938</v>
      </c>
      <c r="AG16" s="6">
        <f>(+$H16)*0.0255784838718238</f>
        <v>687.83100979721405</v>
      </c>
      <c r="AH16" s="6">
        <f>(+$H16)*0.0255784838718238</f>
        <v>687.83100979721405</v>
      </c>
      <c r="AI16" s="6">
        <f>(+$H16)*0.0255784838718238</f>
        <v>687.83100979721405</v>
      </c>
      <c r="AJ16" s="6">
        <f>(+$H16)*0.0255784838718238</f>
        <v>687.83100979721405</v>
      </c>
      <c r="AK16" s="6">
        <f>(+$H16)*0.0255784838718238</f>
        <v>687.83100979721405</v>
      </c>
      <c r="AL16" s="6">
        <f>(+$H16)*0.0255784838718238</f>
        <v>687.83100979721405</v>
      </c>
      <c r="AM16" s="6">
        <f>(+$H16)*0.0191838629038679</f>
        <v>515.87325734791068</v>
      </c>
      <c r="AN16" s="6">
        <f>(+$H16)*0.0241387986235278</f>
        <v>649.11643378528572</v>
      </c>
      <c r="AO16" s="6">
        <f>(+$H16)*0.02632602497502</f>
        <v>707.93313760326328</v>
      </c>
      <c r="AP16" s="6">
        <f>(+$H16)*0.025248208697308</f>
        <v>678.94958007931075</v>
      </c>
      <c r="AQ16" s="6">
        <f>(+$H16)*0.0365376488742915</f>
        <v>982.53391587857402</v>
      </c>
      <c r="AR16" s="6">
        <f>(+$H16)*0.03662389556571</f>
        <v>984.8531756575079</v>
      </c>
      <c r="AS16" s="6">
        <f>(+$H16)*0.0370215654480025</f>
        <v>995.5469164622358</v>
      </c>
      <c r="AT16" s="6">
        <f>(+$H16)*0.0371857820965623</f>
        <v>999.96286635865738</v>
      </c>
      <c r="AU16" s="6">
        <f>(+$H16)*0.0289330768402313</f>
        <v>778.03936931066096</v>
      </c>
      <c r="AV16" s="6">
        <f>(+$H16)*0.0065867107525</f>
        <v>177.12323884547754</v>
      </c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35">
      <c r="A17" s="3" t="s">
        <v>68</v>
      </c>
      <c r="B17" t="s">
        <v>19</v>
      </c>
      <c r="C17" t="s">
        <v>31</v>
      </c>
      <c r="D17" t="s">
        <v>32</v>
      </c>
      <c r="E17" s="3" t="s">
        <v>34</v>
      </c>
      <c r="F17" s="3" t="s">
        <v>55</v>
      </c>
      <c r="G17" s="8">
        <v>97989.111999999994</v>
      </c>
      <c r="H17" s="8">
        <f t="shared" si="13"/>
        <v>97989.11</v>
      </c>
      <c r="I17" s="8">
        <v>97989.11</v>
      </c>
      <c r="N17">
        <v>0</v>
      </c>
      <c r="O17">
        <v>0</v>
      </c>
      <c r="P17">
        <v>0</v>
      </c>
      <c r="Q17">
        <v>0</v>
      </c>
      <c r="R17">
        <v>0</v>
      </c>
      <c r="S17" s="6">
        <f>(+$H17)*0.0799779040834827</f>
        <v>7836.9636408058313</v>
      </c>
      <c r="T17" s="6">
        <f>(+$H17)*0.0652037118371817</f>
        <v>6389.2536916218969</v>
      </c>
      <c r="U17" s="6">
        <f>(+$H17)*0.0656427070770098</f>
        <v>6432.2704444668916</v>
      </c>
      <c r="V17" s="6">
        <f>(+$H17)*0.0626268241592894</f>
        <v>6136.7467614952639</v>
      </c>
      <c r="W17" s="6">
        <f>(+$H17)*0.0351791591360137</f>
        <v>3447.174494286347</v>
      </c>
      <c r="X17" s="6">
        <f>(+$H17)*0.0392034443456682</f>
        <v>3841.5106203665605</v>
      </c>
      <c r="Y17" s="6">
        <f>(+$H17)*0.0323033614828749</f>
        <v>3165.3776417151898</v>
      </c>
      <c r="Z17" s="6">
        <f>(+$H17)*0.0302199491113126</f>
        <v>2961.2259176628177</v>
      </c>
      <c r="AA17" s="6">
        <f>(+$H17)*0.0294368562133392</f>
        <v>2884.4913415430824</v>
      </c>
      <c r="AB17" s="6">
        <f>(+$H17)*0.0237920490268118</f>
        <v>2331.3617092136524</v>
      </c>
      <c r="AC17" s="6">
        <f>(+$H17)*0.0286280633905248</f>
        <v>2805.2384526611049</v>
      </c>
      <c r="AD17" s="6">
        <f>(+$H17)*0.0212101791209634</f>
        <v>2078.3665750037817</v>
      </c>
      <c r="AE17" s="6">
        <f>(+$H17)*0.0279425194584352</f>
        <v>2738.0626128897502</v>
      </c>
      <c r="AF17" s="6">
        <f>(+$H17)*0.0273767935491283</f>
        <v>2682.6276345328242</v>
      </c>
      <c r="AG17" s="6">
        <f>(+$H17)*0.0255784838718238</f>
        <v>2506.4128697493693</v>
      </c>
      <c r="AH17" s="6">
        <f>(+$H17)*0.0255784838718238</f>
        <v>2506.4128697493693</v>
      </c>
      <c r="AI17" s="6">
        <f>(+$H17)*0.0255784838718238</f>
        <v>2506.4128697493693</v>
      </c>
      <c r="AJ17" s="6">
        <f>(+$H17)*0.0255784838718238</f>
        <v>2506.4128697493693</v>
      </c>
      <c r="AK17" s="6">
        <f>(+$H17)*0.0255784838718238</f>
        <v>2506.4128697493693</v>
      </c>
      <c r="AL17" s="6">
        <f>(+$H17)*0.0255784838718238</f>
        <v>2506.4128697493693</v>
      </c>
      <c r="AM17" s="6">
        <f>(+$H17)*0.0191838629038679</f>
        <v>1879.8096523120273</v>
      </c>
      <c r="AN17" s="6">
        <f>(+$H17)*0.0241387986235278</f>
        <v>2365.3393935887129</v>
      </c>
      <c r="AO17" s="6">
        <f>(+$H17)*0.02632602497502</f>
        <v>2579.6637571399838</v>
      </c>
      <c r="AP17" s="6">
        <f>(+$H17)*0.025248208697308</f>
        <v>2474.049499343475</v>
      </c>
      <c r="AQ17" s="6">
        <f>(+$H17)*0.0365376488742915</f>
        <v>3580.2916946843307</v>
      </c>
      <c r="AR17" s="6">
        <f>(+$H17)*0.03662389556571</f>
        <v>3588.7429312168706</v>
      </c>
      <c r="AS17" s="6">
        <f>(+$H17)*0.0370215654480025</f>
        <v>3627.7102490565185</v>
      </c>
      <c r="AT17" s="6">
        <f>(+$H17)*0.0371857820965623</f>
        <v>3643.801692296076</v>
      </c>
      <c r="AU17" s="6">
        <f>(+$H17)*0.0289330768402313</f>
        <v>2835.1264491358811</v>
      </c>
      <c r="AV17" s="6">
        <f>(+$H17)*0.0065867107525</f>
        <v>645.42592446490539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35">
      <c r="A18" s="3" t="s">
        <v>68</v>
      </c>
      <c r="B18" t="s">
        <v>20</v>
      </c>
      <c r="C18" t="s">
        <v>31</v>
      </c>
      <c r="D18" t="s">
        <v>32</v>
      </c>
      <c r="E18" s="3" t="s">
        <v>34</v>
      </c>
      <c r="F18" s="3" t="s">
        <v>56</v>
      </c>
      <c r="G18" s="8">
        <v>1991.3610000000001</v>
      </c>
      <c r="H18" s="8">
        <f t="shared" si="13"/>
        <v>1764.7534679999999</v>
      </c>
      <c r="I18" s="8">
        <v>1991.36</v>
      </c>
      <c r="N18">
        <v>0</v>
      </c>
      <c r="O18">
        <v>0</v>
      </c>
      <c r="P18">
        <v>8.7449999999999992</v>
      </c>
      <c r="Q18">
        <v>51.804544899999982</v>
      </c>
      <c r="R18">
        <v>166.05698710000007</v>
      </c>
      <c r="S18" s="6">
        <f>(+$H18)*0.0799779040834827</f>
        <v>141.14128359469737</v>
      </c>
      <c r="T18" s="6">
        <f>(+$H18)*0.0652037118371817</f>
        <v>115.06847659113899</v>
      </c>
      <c r="U18" s="6">
        <f>(+$H18)*0.0656427070770098</f>
        <v>115.84319496306118</v>
      </c>
      <c r="V18" s="6">
        <f>(+$H18)*0.0626268241592894</f>
        <v>110.5209051249321</v>
      </c>
      <c r="W18" s="6">
        <f>(+$H18)*0.0351791591360137</f>
        <v>62.082543086603977</v>
      </c>
      <c r="X18" s="6">
        <f>(+$H18)*0.0392034443456682</f>
        <v>69.184414366562962</v>
      </c>
      <c r="Y18" s="6">
        <f>(+$H18)*0.0323033614828749</f>
        <v>57.007469204961069</v>
      </c>
      <c r="Z18" s="6">
        <f>(+$H18)*0.0302199491113126</f>
        <v>53.33075999697251</v>
      </c>
      <c r="AA18" s="6">
        <f>(+$H18)*0.0294368562133392</f>
        <v>51.948794089507764</v>
      </c>
      <c r="AB18" s="6">
        <f>(+$H18)*0.0237920490268118</f>
        <v>41.987101030892113</v>
      </c>
      <c r="AC18" s="6">
        <f>(+$H18)*0.0286280633905248</f>
        <v>50.521474150552422</v>
      </c>
      <c r="AD18" s="6">
        <f>(+$H18)*0.0212101791209634</f>
        <v>37.43073716062127</v>
      </c>
      <c r="AE18" s="6">
        <f>(+$H18)*0.0279425194584352</f>
        <v>49.311658118931049</v>
      </c>
      <c r="AF18" s="6">
        <f>(+$H18)*0.0273767935491283</f>
        <v>48.313291358544205</v>
      </c>
      <c r="AG18" s="6">
        <f>(+$H18)*0.0255784838718238</f>
        <v>45.139718118983133</v>
      </c>
      <c r="AH18" s="6">
        <f>(+$H18)*0.0255784838718238</f>
        <v>45.139718118983133</v>
      </c>
      <c r="AI18" s="6">
        <f>(+$H18)*0.0255784838718238</f>
        <v>45.139718118983133</v>
      </c>
      <c r="AJ18" s="6">
        <f>(+$H18)*0.0255784838718238</f>
        <v>45.139718118983133</v>
      </c>
      <c r="AK18" s="6">
        <f>(+$H18)*0.0255784838718238</f>
        <v>45.139718118983133</v>
      </c>
      <c r="AL18" s="6">
        <f>(+$H18)*0.0255784838718238</f>
        <v>45.139718118983133</v>
      </c>
      <c r="AM18" s="6">
        <f>(+$H18)*0.0191838629038679</f>
        <v>33.854788589237359</v>
      </c>
      <c r="AN18" s="6">
        <f>(+$H18)*0.0241387986235278</f>
        <v>42.599028584224286</v>
      </c>
      <c r="AO18" s="6">
        <f>(+$H18)*0.02632602497502</f>
        <v>46.458943873321182</v>
      </c>
      <c r="AP18" s="6">
        <f>(+$H18)*0.025248208697308</f>
        <v>44.556863859362139</v>
      </c>
      <c r="AQ18" s="6">
        <f>(+$H18)*0.0365376488742915</f>
        <v>64.479942563472306</v>
      </c>
      <c r="AR18" s="6">
        <f>(+$H18)*0.03662389556571</f>
        <v>64.632146711256553</v>
      </c>
      <c r="AS18" s="6">
        <f>(+$H18)*0.0370215654480025</f>
        <v>65.333936015151423</v>
      </c>
      <c r="AT18" s="6">
        <f>(+$H18)*0.0371857820965623</f>
        <v>65.623737915200664</v>
      </c>
      <c r="AU18" s="6">
        <f>(+$H18)*0.0289330768402313</f>
        <v>51.059747693708729</v>
      </c>
      <c r="AV18" s="6">
        <f>(+$H18)*0.0065867107525</f>
        <v>11.623920643187267</v>
      </c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35">
      <c r="A19" s="3" t="s">
        <v>68</v>
      </c>
      <c r="B19" t="s">
        <v>21</v>
      </c>
      <c r="C19" t="s">
        <v>31</v>
      </c>
      <c r="D19" t="s">
        <v>32</v>
      </c>
      <c r="E19" s="3" t="s">
        <v>34</v>
      </c>
      <c r="F19" s="3" t="s">
        <v>57</v>
      </c>
      <c r="G19" s="8">
        <v>16466.210999999999</v>
      </c>
      <c r="H19" s="8">
        <f t="shared" si="13"/>
        <v>14202.145599999998</v>
      </c>
      <c r="I19" s="8">
        <v>16466.21</v>
      </c>
      <c r="N19">
        <v>0</v>
      </c>
      <c r="O19">
        <v>0</v>
      </c>
      <c r="P19">
        <v>230.51300000000001</v>
      </c>
      <c r="Q19">
        <v>683.12693500724981</v>
      </c>
      <c r="R19">
        <v>1350.4244649927509</v>
      </c>
      <c r="S19" s="6">
        <f>(+$H19)*0.0799779040834827</f>
        <v>1135.8578385764552</v>
      </c>
      <c r="T19" s="6">
        <f>(+$H19)*0.0652037118371817</f>
        <v>926.03260917209741</v>
      </c>
      <c r="U19" s="6">
        <f>(+$H19)*0.0656427070770098</f>
        <v>932.26728348584345</v>
      </c>
      <c r="V19" s="6">
        <f>(+$H19)*0.0626268241592894</f>
        <v>889.43527517582515</v>
      </c>
      <c r="W19" s="6">
        <f>(+$H19)*0.0351791591360137</f>
        <v>499.61954013523604</v>
      </c>
      <c r="X19" s="6">
        <f>(+$H19)*0.0392034443456682</f>
        <v>556.77302461867657</v>
      </c>
      <c r="Y19" s="6">
        <f>(+$H19)*0.0323033614828749</f>
        <v>458.7770431492209</v>
      </c>
      <c r="Z19" s="6">
        <f>(+$H19)*0.0302199491113126</f>
        <v>429.18811730345277</v>
      </c>
      <c r="AA19" s="6">
        <f>(+$H19)*0.0294368562133392</f>
        <v>418.06651794810847</v>
      </c>
      <c r="AB19" s="6">
        <f>(+$H19)*0.0237920490268118</f>
        <v>337.89814440111917</v>
      </c>
      <c r="AC19" s="6">
        <f>(+$H19)*0.0286280633905248</f>
        <v>406.57992451826237</v>
      </c>
      <c r="AD19" s="6">
        <f>(+$H19)*0.0212101791209634</f>
        <v>301.23005207800156</v>
      </c>
      <c r="AE19" s="6">
        <f>(+$H19)*0.0279425194584352</f>
        <v>396.84372977953024</v>
      </c>
      <c r="AF19" s="6">
        <f>(+$H19)*0.0273767935491283</f>
        <v>388.80920804586094</v>
      </c>
      <c r="AG19" s="6">
        <f>(+$H19)*0.0255784838718238</f>
        <v>363.26935217489341</v>
      </c>
      <c r="AH19" s="6">
        <f>(+$H19)*0.0255784838718238</f>
        <v>363.26935217489341</v>
      </c>
      <c r="AI19" s="6">
        <f>(+$H19)*0.0255784838718238</f>
        <v>363.26935217489341</v>
      </c>
      <c r="AJ19" s="6">
        <f>(+$H19)*0.0255784838718238</f>
        <v>363.26935217489341</v>
      </c>
      <c r="AK19" s="6">
        <f>(+$H19)*0.0255784838718238</f>
        <v>363.26935217489341</v>
      </c>
      <c r="AL19" s="6">
        <f>(+$H19)*0.0255784838718238</f>
        <v>363.26935217489341</v>
      </c>
      <c r="AM19" s="6">
        <f>(+$H19)*0.0191838629038679</f>
        <v>272.45201413117013</v>
      </c>
      <c r="AN19" s="6">
        <f>(+$H19)*0.0241387986235278</f>
        <v>342.8227326604212</v>
      </c>
      <c r="AO19" s="6">
        <f>(+$H19)*0.02632602497502</f>
        <v>373.88603976447058</v>
      </c>
      <c r="AP19" s="6">
        <f>(+$H19)*0.025248208697308</f>
        <v>358.57873605835522</v>
      </c>
      <c r="AQ19" s="6">
        <f>(+$H19)*0.0365376488742915</f>
        <v>518.91300919436458</v>
      </c>
      <c r="AR19" s="6">
        <f>(+$H19)*0.03662389556571</f>
        <v>520.13789726340781</v>
      </c>
      <c r="AS19" s="6">
        <f>(+$H19)*0.0370215654480025</f>
        <v>525.78566283246096</v>
      </c>
      <c r="AT19" s="6">
        <f>(+$H19)*0.0371857820965623</f>
        <v>528.1178915852513</v>
      </c>
      <c r="AU19" s="6">
        <f>(+$H19)*0.0289330768402313</f>
        <v>410.91176994095332</v>
      </c>
      <c r="AV19" s="6">
        <f>(+$H19)*0.0065867107525</f>
        <v>93.545425132090571</v>
      </c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35">
      <c r="A20" s="3" t="s">
        <v>68</v>
      </c>
      <c r="B20" t="s">
        <v>22</v>
      </c>
      <c r="C20" t="s">
        <v>31</v>
      </c>
      <c r="D20" t="s">
        <v>32</v>
      </c>
      <c r="E20" s="3" t="s">
        <v>34</v>
      </c>
      <c r="F20" s="3" t="s">
        <v>58</v>
      </c>
      <c r="G20" s="8">
        <v>125546.45600000001</v>
      </c>
      <c r="H20" s="8">
        <f t="shared" si="13"/>
        <v>125546.46</v>
      </c>
      <c r="I20" s="8">
        <v>125546.46</v>
      </c>
      <c r="N20">
        <v>0</v>
      </c>
      <c r="O20">
        <v>0</v>
      </c>
      <c r="P20">
        <v>0</v>
      </c>
      <c r="Q20">
        <v>0</v>
      </c>
      <c r="R20">
        <v>0</v>
      </c>
      <c r="S20" s="6">
        <f>(+$H20)*0.0799779040834827</f>
        <v>10040.942735900791</v>
      </c>
      <c r="T20" s="6">
        <f>(+$H20)*0.0652037118371817</f>
        <v>8186.0952000182551</v>
      </c>
      <c r="U20" s="6">
        <f>(+$H20)*0.0656427070770098</f>
        <v>8241.2094983355273</v>
      </c>
      <c r="V20" s="6">
        <f>(+$H20)*0.0626268241592894</f>
        <v>7862.5760742412567</v>
      </c>
      <c r="W20" s="6">
        <f>(+$H20)*0.0351791591360137</f>
        <v>4416.6188953031733</v>
      </c>
      <c r="X20" s="6">
        <f>(+$H20)*0.0392034443456682</f>
        <v>4921.8536574056607</v>
      </c>
      <c r="Y20" s="6">
        <f>(+$H20)*0.0323033614828749</f>
        <v>4055.5726802752924</v>
      </c>
      <c r="Z20" s="6">
        <f>(+$H20)*0.0302199491113126</f>
        <v>3794.0076323054491</v>
      </c>
      <c r="AA20" s="6">
        <f>(+$H20)*0.0294368562133392</f>
        <v>3695.6930911137465</v>
      </c>
      <c r="AB20" s="6">
        <f>(+$H20)*0.0237920490268118</f>
        <v>2987.0075314626642</v>
      </c>
      <c r="AC20" s="6">
        <f>(+$H20)*0.0286280633905248</f>
        <v>3594.1520153359829</v>
      </c>
      <c r="AD20" s="6">
        <f>(+$H20)*0.0212101791209634</f>
        <v>2662.8629046028614</v>
      </c>
      <c r="AE20" s="6">
        <f>(+$H20)*0.0279425194584352</f>
        <v>3508.0844014876602</v>
      </c>
      <c r="AF20" s="6">
        <f>(+$H20)*0.0273767935491283</f>
        <v>3437.0595162438954</v>
      </c>
      <c r="AG20" s="6">
        <f>(+$H20)*0.0255784838718238</f>
        <v>3211.2881022745732</v>
      </c>
      <c r="AH20" s="6">
        <f>(+$H20)*0.0255784838718238</f>
        <v>3211.2881022745732</v>
      </c>
      <c r="AI20" s="6">
        <f>(+$H20)*0.0255784838718238</f>
        <v>3211.2881022745732</v>
      </c>
      <c r="AJ20" s="6">
        <f>(+$H20)*0.0255784838718238</f>
        <v>3211.2881022745732</v>
      </c>
      <c r="AK20" s="6">
        <f>(+$H20)*0.0255784838718238</f>
        <v>3211.2881022745732</v>
      </c>
      <c r="AL20" s="6">
        <f>(+$H20)*0.0255784838718238</f>
        <v>3211.2881022745732</v>
      </c>
      <c r="AM20" s="6">
        <f>(+$H20)*0.0191838629038679</f>
        <v>2408.4660767059304</v>
      </c>
      <c r="AN20" s="6">
        <f>(+$H20)*0.0241387986235278</f>
        <v>3030.5407158367866</v>
      </c>
      <c r="AO20" s="6">
        <f>(+$H20)*0.02632602497502</f>
        <v>3305.1392414853517</v>
      </c>
      <c r="AP20" s="6">
        <f>(+$H20)*0.025248208697308</f>
        <v>3169.8232232882374</v>
      </c>
      <c r="AQ20" s="6">
        <f>(+$H20)*0.0365376488742915</f>
        <v>4587.1724728902891</v>
      </c>
      <c r="AR20" s="6">
        <f>(+$H20)*0.03662389556571</f>
        <v>4598.0004396845898</v>
      </c>
      <c r="AS20" s="6">
        <f>(+$H20)*0.0370215654480025</f>
        <v>4647.9264856550308</v>
      </c>
      <c r="AT20" s="6">
        <f>(+$H20)*0.0371857820965623</f>
        <v>4668.5433045547779</v>
      </c>
      <c r="AU20" s="6">
        <f>(+$H20)*0.0289330768402313</f>
        <v>3632.4453741990301</v>
      </c>
      <c r="AV20" s="6">
        <f>(+$H20)*0.0065867107525</f>
        <v>826.93821802031141</v>
      </c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35">
      <c r="A21" s="3" t="s">
        <v>68</v>
      </c>
      <c r="B21" t="s">
        <v>23</v>
      </c>
      <c r="C21" t="s">
        <v>31</v>
      </c>
      <c r="D21" t="s">
        <v>32</v>
      </c>
      <c r="E21" s="3" t="s">
        <v>34</v>
      </c>
      <c r="F21" s="3" t="s">
        <v>59</v>
      </c>
      <c r="G21" s="8">
        <v>0</v>
      </c>
      <c r="H21" s="8">
        <f t="shared" si="13"/>
        <v>50374</v>
      </c>
      <c r="I21" s="9">
        <v>100000</v>
      </c>
      <c r="N21">
        <v>252</v>
      </c>
      <c r="O21" s="4">
        <v>5652</v>
      </c>
      <c r="P21" s="4">
        <v>7524</v>
      </c>
      <c r="Q21">
        <v>14649</v>
      </c>
      <c r="R21">
        <v>21549</v>
      </c>
      <c r="S21" s="6">
        <f>(+$H21)*0.0799779040834827</f>
        <v>4028.8069403013551</v>
      </c>
      <c r="T21" s="6">
        <f>(+$H21)*0.0652037118371817</f>
        <v>3284.5717800861894</v>
      </c>
      <c r="U21" s="6">
        <f>(+$H21)*0.0656427070770098</f>
        <v>3306.6857262972912</v>
      </c>
      <c r="V21" s="6">
        <f>(+$H21)*0.0626268241592894</f>
        <v>3154.7636402000426</v>
      </c>
      <c r="W21" s="6">
        <f>(+$H21)*0.0351791591360137</f>
        <v>1772.1149623175518</v>
      </c>
      <c r="X21" s="6">
        <f>(+$H21)*0.0392034443456682</f>
        <v>1974.8343054686907</v>
      </c>
      <c r="Y21" s="6">
        <f>(+$H21)*0.0323033614828749</f>
        <v>1627.2495313383392</v>
      </c>
      <c r="Z21" s="6">
        <f>(+$H21)*0.0302199491113126</f>
        <v>1522.2997165332633</v>
      </c>
      <c r="AA21" s="6">
        <f>(+$H21)*0.0294368562133392</f>
        <v>1482.8521948907508</v>
      </c>
      <c r="AB21" s="6">
        <f>(+$H21)*0.0237920490268118</f>
        <v>1198.5006776766168</v>
      </c>
      <c r="AC21" s="6">
        <f>(+$H21)*0.0286280633905248</f>
        <v>1442.1100652342948</v>
      </c>
      <c r="AD21" s="6">
        <f>(+$H21)*0.0212101791209634</f>
        <v>1068.441563039408</v>
      </c>
      <c r="AE21" s="6">
        <f>(+$H21)*0.0279425194584352</f>
        <v>1407.5764751992162</v>
      </c>
      <c r="AF21" s="6">
        <f>(+$H21)*0.0273767935491283</f>
        <v>1379.0785982437894</v>
      </c>
      <c r="AG21" s="6">
        <f>(+$H21)*0.0255784838718238</f>
        <v>1288.4905465592526</v>
      </c>
      <c r="AH21" s="6">
        <f>(+$H21)*0.0255784838718238</f>
        <v>1288.4905465592526</v>
      </c>
      <c r="AI21" s="6">
        <f>(+$H21)*0.0255784838718238</f>
        <v>1288.4905465592526</v>
      </c>
      <c r="AJ21" s="6">
        <f>(+$H21)*0.0255784838718238</f>
        <v>1288.4905465592526</v>
      </c>
      <c r="AK21" s="6">
        <f>(+$H21)*0.0255784838718238</f>
        <v>1288.4905465592526</v>
      </c>
      <c r="AL21" s="6">
        <f>(+$H21)*0.0255784838718238</f>
        <v>1288.4905465592526</v>
      </c>
      <c r="AM21" s="6">
        <f>(+$H21)*0.0191838629038679</f>
        <v>966.36790991943963</v>
      </c>
      <c r="AN21" s="6">
        <f>(+$H21)*0.0241387986235278</f>
        <v>1215.9678418615888</v>
      </c>
      <c r="AO21" s="6">
        <f>(+$H21)*0.02632602497502</f>
        <v>1326.1471820916584</v>
      </c>
      <c r="AP21" s="6">
        <f>(+$H21)*0.025248208697308</f>
        <v>1271.8532649181957</v>
      </c>
      <c r="AQ21" s="6">
        <f>(+$H21)*0.0365376488742915</f>
        <v>1840.5475243935625</v>
      </c>
      <c r="AR21" s="6">
        <f>(+$H21)*0.03662389556571</f>
        <v>1844.8921152270761</v>
      </c>
      <c r="AS21" s="6">
        <f>(+$H21)*0.0370215654480025</f>
        <v>1864.9243378776791</v>
      </c>
      <c r="AT21" s="6">
        <f>(+$H21)*0.0371857820965623</f>
        <v>1873.1965873322304</v>
      </c>
      <c r="AU21" s="6">
        <f>(+$H21)*0.0289330768402313</f>
        <v>1457.4748127498135</v>
      </c>
      <c r="AV21" s="6">
        <f>(+$H21)*0.0065867107525</f>
        <v>331.79896744643509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35">
      <c r="A22" s="3" t="s">
        <v>68</v>
      </c>
      <c r="B22" t="s">
        <v>24</v>
      </c>
      <c r="C22" t="s">
        <v>31</v>
      </c>
      <c r="D22" t="s">
        <v>32</v>
      </c>
      <c r="E22" s="3" t="s">
        <v>34</v>
      </c>
      <c r="F22" s="3" t="s">
        <v>60</v>
      </c>
      <c r="G22" s="8">
        <v>60260.07</v>
      </c>
      <c r="H22" s="8">
        <f t="shared" si="13"/>
        <v>60260.07</v>
      </c>
      <c r="I22" s="8">
        <v>60260.07</v>
      </c>
      <c r="N22">
        <v>0</v>
      </c>
      <c r="O22">
        <v>0</v>
      </c>
      <c r="P22">
        <v>0</v>
      </c>
      <c r="Q22">
        <v>0</v>
      </c>
      <c r="R22">
        <v>0</v>
      </c>
      <c r="S22" s="6">
        <f>(+$H22)*0.0799779040834827</f>
        <v>4819.4740985239505</v>
      </c>
      <c r="T22" s="6">
        <f>(+$H22)*0.0652037118371817</f>
        <v>3929.1802395683958</v>
      </c>
      <c r="U22" s="6">
        <f>(+$H22)*0.0656427070770098</f>
        <v>3955.6341234501056</v>
      </c>
      <c r="V22" s="6">
        <f>(+$H22)*0.0626268241592894</f>
        <v>3773.8968077164686</v>
      </c>
      <c r="W22" s="6">
        <f>(+$H22)*0.0351791591360137</f>
        <v>2119.8985920773221</v>
      </c>
      <c r="X22" s="6">
        <f>(+$H22)*0.0392034443456682</f>
        <v>2362.4023005110707</v>
      </c>
      <c r="Y22" s="6">
        <f>(+$H22)*0.0323033614828749</f>
        <v>1946.6028241933441</v>
      </c>
      <c r="Z22" s="6">
        <f>(+$H22)*0.0302199491113126</f>
        <v>1821.0562488441381</v>
      </c>
      <c r="AA22" s="6">
        <f>(+$H22)*0.0294368562133392</f>
        <v>1773.8670159957576</v>
      </c>
      <c r="AB22" s="6">
        <f>(+$H22)*0.0237920490268118</f>
        <v>1433.7105397991097</v>
      </c>
      <c r="AC22" s="6">
        <f>(+$H22)*0.0286280633905248</f>
        <v>1725.12910387746</v>
      </c>
      <c r="AD22" s="6">
        <f>(+$H22)*0.0212101791209634</f>
        <v>1278.1268785417903</v>
      </c>
      <c r="AE22" s="6">
        <f>(+$H22)*0.0279425194584352</f>
        <v>1683.8181785416691</v>
      </c>
      <c r="AF22" s="6">
        <f>(+$H22)*0.0273767935491283</f>
        <v>1649.7274956460203</v>
      </c>
      <c r="AG22" s="6">
        <f>(+$H22)*0.0255784838718238</f>
        <v>1541.3612286099738</v>
      </c>
      <c r="AH22" s="6">
        <f>(+$H22)*0.0255784838718238</f>
        <v>1541.3612286099738</v>
      </c>
      <c r="AI22" s="6">
        <f>(+$H22)*0.0255784838718238</f>
        <v>1541.3612286099738</v>
      </c>
      <c r="AJ22" s="6">
        <f>(+$H22)*0.0255784838718238</f>
        <v>1541.3612286099738</v>
      </c>
      <c r="AK22" s="6">
        <f>(+$H22)*0.0255784838718238</f>
        <v>1541.3612286099738</v>
      </c>
      <c r="AL22" s="6">
        <f>(+$H22)*0.0255784838718238</f>
        <v>1541.3612286099738</v>
      </c>
      <c r="AM22" s="6">
        <f>(+$H22)*0.0191838629038679</f>
        <v>1156.0209214574807</v>
      </c>
      <c r="AN22" s="6">
        <f>(+$H22)*0.0241387986235278</f>
        <v>1454.6056947696882</v>
      </c>
      <c r="AO22" s="6">
        <f>(+$H22)*0.02632602497502</f>
        <v>1586.4081078164545</v>
      </c>
      <c r="AP22" s="6">
        <f>(+$H22)*0.025248208697308</f>
        <v>1521.4588234743919</v>
      </c>
      <c r="AQ22" s="6">
        <f>(+$H22)*0.0365376488742915</f>
        <v>2201.7612788002298</v>
      </c>
      <c r="AR22" s="6">
        <f>(+$H22)*0.03662389556571</f>
        <v>2206.9585104623748</v>
      </c>
      <c r="AS22" s="6">
        <f>(+$H22)*0.0370215654480025</f>
        <v>2230.9221254062136</v>
      </c>
      <c r="AT22" s="6">
        <f>(+$H22)*0.0371857820965623</f>
        <v>2240.8178321435921</v>
      </c>
      <c r="AU22" s="6">
        <f>(+$H22)*0.0289330768402313</f>
        <v>1743.5092357077192</v>
      </c>
      <c r="AV22" s="6">
        <f>(+$H22)*0.0065867107525</f>
        <v>396.91565101540277</v>
      </c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35">
      <c r="A23" s="3" t="s">
        <v>68</v>
      </c>
      <c r="B23" t="s">
        <v>25</v>
      </c>
      <c r="C23" t="s">
        <v>31</v>
      </c>
      <c r="D23" t="s">
        <v>32</v>
      </c>
      <c r="E23" s="3" t="s">
        <v>34</v>
      </c>
      <c r="F23" s="3" t="s">
        <v>61</v>
      </c>
      <c r="G23" s="8">
        <v>38977.18</v>
      </c>
      <c r="H23" s="8">
        <f t="shared" si="13"/>
        <v>38977.18</v>
      </c>
      <c r="I23" s="8">
        <v>38977.18</v>
      </c>
      <c r="N23">
        <v>0</v>
      </c>
      <c r="O23">
        <v>0</v>
      </c>
      <c r="P23">
        <v>0</v>
      </c>
      <c r="Q23">
        <v>0</v>
      </c>
      <c r="R23">
        <v>0</v>
      </c>
      <c r="S23" s="6">
        <f>(+$H23)*0.0799779040834827</f>
        <v>3117.3131634846386</v>
      </c>
      <c r="T23" s="6">
        <f>(+$H23)*0.0652037118371817</f>
        <v>2541.4568129459608</v>
      </c>
      <c r="U23" s="6">
        <f>(+$H23)*0.0656427070770098</f>
        <v>2558.5676094278847</v>
      </c>
      <c r="V23" s="6">
        <f>(+$H23)*0.0626268241592894</f>
        <v>2441.0169980849705</v>
      </c>
      <c r="W23" s="6">
        <f>(+$H23)*0.0351791591360137</f>
        <v>1371.1844178930487</v>
      </c>
      <c r="X23" s="6">
        <f>(+$H23)*0.0392034443456682</f>
        <v>1528.0397068810921</v>
      </c>
      <c r="Y23" s="6">
        <f>(+$H23)*0.0323033614828749</f>
        <v>1259.0939351230811</v>
      </c>
      <c r="Z23" s="6">
        <f>(+$H23)*0.0302199491113126</f>
        <v>1177.8883961024733</v>
      </c>
      <c r="AA23" s="6">
        <f>(+$H23)*0.0294368562133392</f>
        <v>1147.3656432614418</v>
      </c>
      <c r="AB23" s="6">
        <f>(+$H23)*0.0237920490268118</f>
        <v>927.34697748686767</v>
      </c>
      <c r="AC23" s="6">
        <f>(+$H23)*0.0286280633905248</f>
        <v>1115.8411798238942</v>
      </c>
      <c r="AD23" s="6">
        <f>(+$H23)*0.0212101791209634</f>
        <v>826.71296943003051</v>
      </c>
      <c r="AE23" s="6">
        <f>(+$H23)*0.0279425194584352</f>
        <v>1089.1206105849324</v>
      </c>
      <c r="AF23" s="6">
        <f>(+$H23)*0.0273767935491283</f>
        <v>1067.070209987213</v>
      </c>
      <c r="AG23" s="6">
        <f>(+$H23)*0.0255784838718238</f>
        <v>996.97716999917361</v>
      </c>
      <c r="AH23" s="6">
        <f>(+$H23)*0.0255784838718238</f>
        <v>996.97716999917361</v>
      </c>
      <c r="AI23" s="6">
        <f>(+$H23)*0.0255784838718238</f>
        <v>996.97716999917361</v>
      </c>
      <c r="AJ23" s="6">
        <f>(+$H23)*0.0255784838718238</f>
        <v>996.97716999917361</v>
      </c>
      <c r="AK23" s="6">
        <f>(+$H23)*0.0255784838718238</f>
        <v>996.97716999917361</v>
      </c>
      <c r="AL23" s="6">
        <f>(+$H23)*0.0255784838718238</f>
        <v>996.97716999917361</v>
      </c>
      <c r="AM23" s="6">
        <f>(+$H23)*0.0191838629038679</f>
        <v>747.73287749938038</v>
      </c>
      <c r="AN23" s="6">
        <f>(+$H23)*0.0241387986235278</f>
        <v>940.8622989329948</v>
      </c>
      <c r="AO23" s="6">
        <f>(+$H23)*0.02632602497502</f>
        <v>1026.1142141358507</v>
      </c>
      <c r="AP23" s="6">
        <f>(+$H23)*0.025248208697308</f>
        <v>984.1039750725414</v>
      </c>
      <c r="AQ23" s="6">
        <f>(+$H23)*0.0365376488742915</f>
        <v>1424.1345169500592</v>
      </c>
      <c r="AR23" s="6">
        <f>(+$H23)*0.03662389556571</f>
        <v>1427.4961697658809</v>
      </c>
      <c r="AS23" s="6">
        <f>(+$H23)*0.0370215654480025</f>
        <v>1442.996220348575</v>
      </c>
      <c r="AT23" s="6">
        <f>(+$H23)*0.0371857820965623</f>
        <v>1449.3969222184869</v>
      </c>
      <c r="AU23" s="6">
        <f>(+$H23)*0.0289330768402313</f>
        <v>1127.7297439555282</v>
      </c>
      <c r="AV23" s="6">
        <f>(+$H23)*0.0065867107525</f>
        <v>256.73141060812799</v>
      </c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35">
      <c r="A24" s="3" t="s">
        <v>68</v>
      </c>
      <c r="B24" t="s">
        <v>26</v>
      </c>
      <c r="C24" t="s">
        <v>31</v>
      </c>
      <c r="D24" t="s">
        <v>32</v>
      </c>
      <c r="E24" s="3" t="s">
        <v>34</v>
      </c>
      <c r="F24" s="3" t="s">
        <v>62</v>
      </c>
      <c r="G24" s="8">
        <v>3300</v>
      </c>
      <c r="H24" s="8">
        <f t="shared" si="13"/>
        <v>3300</v>
      </c>
      <c r="I24" s="8">
        <v>3300</v>
      </c>
      <c r="N24">
        <v>0</v>
      </c>
      <c r="O24">
        <v>0</v>
      </c>
      <c r="P24">
        <v>0</v>
      </c>
      <c r="Q24">
        <v>0</v>
      </c>
      <c r="R24">
        <v>0</v>
      </c>
      <c r="S24" s="6">
        <f>(+$H24)*0.0799779040834827</f>
        <v>263.92708347549274</v>
      </c>
      <c r="T24" s="6">
        <f>(+$H24)*0.0652037118371817</f>
        <v>215.17224906269951</v>
      </c>
      <c r="U24" s="6">
        <f>(+$H24)*0.0656427070770098</f>
        <v>216.62093335413232</v>
      </c>
      <c r="V24" s="6">
        <f>(+$H24)*0.0626268241592894</f>
        <v>206.66851972565493</v>
      </c>
      <c r="W24" s="6">
        <f>(+$H24)*0.0351791591360137</f>
        <v>116.09122514884506</v>
      </c>
      <c r="X24" s="6">
        <f>(+$H24)*0.0392034443456682</f>
        <v>129.37136634070509</v>
      </c>
      <c r="Y24" s="6">
        <f>(+$H24)*0.0323033614828749</f>
        <v>106.60109289348711</v>
      </c>
      <c r="Z24" s="6">
        <f>(+$H24)*0.0302199491113126</f>
        <v>99.725832067331737</v>
      </c>
      <c r="AA24" s="6">
        <f>(+$H24)*0.0294368562133392</f>
        <v>97.141625504019487</v>
      </c>
      <c r="AB24" s="6">
        <f>(+$H24)*0.0237920490268118</f>
        <v>78.513761788478874</v>
      </c>
      <c r="AC24" s="6">
        <f>(+$H24)*0.0286280633905248</f>
        <v>94.472609188731738</v>
      </c>
      <c r="AD24" s="6">
        <f>(+$H24)*0.0212101791209634</f>
        <v>69.993591099179071</v>
      </c>
      <c r="AE24" s="6">
        <f>(+$H24)*0.0279425194584352</f>
        <v>92.210314212836252</v>
      </c>
      <c r="AF24" s="6">
        <f>(+$H24)*0.0273767935491283</f>
        <v>90.343418712123423</v>
      </c>
      <c r="AG24" s="6">
        <f>(+$H24)*0.0255784838718238</f>
        <v>84.408996777018572</v>
      </c>
      <c r="AH24" s="6">
        <f>(+$H24)*0.0255784838718238</f>
        <v>84.408996777018572</v>
      </c>
      <c r="AI24" s="6">
        <f>(+$H24)*0.0255784838718238</f>
        <v>84.408996777018572</v>
      </c>
      <c r="AJ24" s="6">
        <f>(+$H24)*0.0255784838718238</f>
        <v>84.408996777018572</v>
      </c>
      <c r="AK24" s="6">
        <f>(+$H24)*0.0255784838718238</f>
        <v>84.408996777018572</v>
      </c>
      <c r="AL24" s="6">
        <f>(+$H24)*0.0255784838718238</f>
        <v>84.408996777018572</v>
      </c>
      <c r="AM24" s="6">
        <f>(+$H24)*0.0191838629038679</f>
        <v>63.306747582763947</v>
      </c>
      <c r="AN24" s="6">
        <f>(+$H24)*0.0241387986235278</f>
        <v>79.658035457641702</v>
      </c>
      <c r="AO24" s="6">
        <f>(+$H24)*0.02632602497502</f>
        <v>86.875882417566046</v>
      </c>
      <c r="AP24" s="6">
        <f>(+$H24)*0.025248208697308</f>
        <v>83.319088701116556</v>
      </c>
      <c r="AQ24" s="6">
        <f>(+$H24)*0.0365376488742915</f>
        <v>120.5742412851621</v>
      </c>
      <c r="AR24" s="6">
        <f>(+$H24)*0.03662389556571</f>
        <v>120.85885536684303</v>
      </c>
      <c r="AS24" s="6">
        <f>(+$H24)*0.0370215654480025</f>
        <v>122.17116597840833</v>
      </c>
      <c r="AT24" s="6">
        <f>(+$H24)*0.0371857820965623</f>
        <v>122.71308091865566</v>
      </c>
      <c r="AU24" s="6">
        <f>(+$H24)*0.0289330768402313</f>
        <v>95.479153572763408</v>
      </c>
      <c r="AV24" s="6">
        <f>(+$H24)*0.0065867107525</f>
        <v>21.736145483250006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35">
      <c r="A25" s="3" t="s">
        <v>68</v>
      </c>
      <c r="B25" t="s">
        <v>27</v>
      </c>
      <c r="C25" t="s">
        <v>31</v>
      </c>
      <c r="D25" t="s">
        <v>32</v>
      </c>
      <c r="E25" s="3" t="s">
        <v>34</v>
      </c>
      <c r="F25" s="3" t="s">
        <v>63</v>
      </c>
      <c r="G25" s="8">
        <v>6609.9250000000002</v>
      </c>
      <c r="H25" s="8">
        <f t="shared" si="13"/>
        <v>6609.93</v>
      </c>
      <c r="I25" s="8">
        <v>6609.93</v>
      </c>
      <c r="N25">
        <v>0</v>
      </c>
      <c r="O25">
        <v>0</v>
      </c>
      <c r="P25">
        <v>0</v>
      </c>
      <c r="Q25">
        <v>0</v>
      </c>
      <c r="R25">
        <v>0</v>
      </c>
      <c r="S25" s="6">
        <f>(+$H25)*0.0799779040834827</f>
        <v>528.64834753853449</v>
      </c>
      <c r="T25" s="6">
        <f>(+$H25)*0.0652037118371817</f>
        <v>430.99197098394222</v>
      </c>
      <c r="U25" s="6">
        <f>(+$H25)*0.0656427070770098</f>
        <v>433.89369878953937</v>
      </c>
      <c r="V25" s="6">
        <f>(+$H25)*0.0626268241592894</f>
        <v>413.95892381521162</v>
      </c>
      <c r="W25" s="6">
        <f>(+$H25)*0.0351791591360137</f>
        <v>232.53177934791074</v>
      </c>
      <c r="X25" s="6">
        <f>(+$H25)*0.0392034443456682</f>
        <v>259.13202288376272</v>
      </c>
      <c r="Y25" s="6">
        <f>(+$H25)*0.0323033614828749</f>
        <v>213.52295816649917</v>
      </c>
      <c r="Z25" s="6">
        <f>(+$H25)*0.0302199491113126</f>
        <v>199.75174822933883</v>
      </c>
      <c r="AA25" s="6">
        <f>(+$H25)*0.0294368562133392</f>
        <v>194.57555899023745</v>
      </c>
      <c r="AB25" s="6">
        <f>(+$H25)*0.0237920490268118</f>
        <v>157.263778623794</v>
      </c>
      <c r="AC25" s="6">
        <f>(+$H25)*0.0286280633905248</f>
        <v>189.22949504693142</v>
      </c>
      <c r="AD25" s="6">
        <f>(+$H25)*0.0212101791209634</f>
        <v>140.19779927702933</v>
      </c>
      <c r="AE25" s="6">
        <f>(+$H25)*0.0279425194584352</f>
        <v>184.69809764389478</v>
      </c>
      <c r="AF25" s="6">
        <f>(+$H25)*0.0273767935491283</f>
        <v>180.95868898418968</v>
      </c>
      <c r="AG25" s="6">
        <f>(+$H25)*0.0255784838718238</f>
        <v>169.07198789888437</v>
      </c>
      <c r="AH25" s="6">
        <f>(+$H25)*0.0255784838718238</f>
        <v>169.07198789888437</v>
      </c>
      <c r="AI25" s="6">
        <f>(+$H25)*0.0255784838718238</f>
        <v>169.07198789888437</v>
      </c>
      <c r="AJ25" s="6">
        <f>(+$H25)*0.0255784838718238</f>
        <v>169.07198789888437</v>
      </c>
      <c r="AK25" s="6">
        <f>(+$H25)*0.0255784838718238</f>
        <v>169.07198789888437</v>
      </c>
      <c r="AL25" s="6">
        <f>(+$H25)*0.0255784838718238</f>
        <v>169.07198789888437</v>
      </c>
      <c r="AM25" s="6">
        <f>(+$H25)*0.0191838629038679</f>
        <v>126.8039909241633</v>
      </c>
      <c r="AN25" s="6">
        <f>(+$H25)*0.0241387986235278</f>
        <v>159.55576918561505</v>
      </c>
      <c r="AO25" s="6">
        <f>(+$H25)*0.02632602497502</f>
        <v>174.01318226313407</v>
      </c>
      <c r="AP25" s="6">
        <f>(+$H25)*0.025248208697308</f>
        <v>166.88889211459741</v>
      </c>
      <c r="AQ25" s="6">
        <f>(+$H25)*0.0365376488742915</f>
        <v>241.51130142364593</v>
      </c>
      <c r="AR25" s="6">
        <f>(+$H25)*0.03662389556571</f>
        <v>242.08138601665357</v>
      </c>
      <c r="AS25" s="6">
        <f>(+$H25)*0.0370215654480025</f>
        <v>244.70995610171533</v>
      </c>
      <c r="AT25" s="6">
        <f>(+$H25)*0.0371857820965623</f>
        <v>245.7954166535302</v>
      </c>
      <c r="AU25" s="6">
        <f>(+$H25)*0.0289330768402313</f>
        <v>191.24561259855034</v>
      </c>
      <c r="AV25" s="6">
        <f>(+$H25)*0.0065867107525</f>
        <v>43.537697004272339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35">
      <c r="A26" s="3" t="s">
        <v>68</v>
      </c>
      <c r="B26" t="s">
        <v>28</v>
      </c>
      <c r="C26" t="s">
        <v>31</v>
      </c>
      <c r="D26" t="s">
        <v>32</v>
      </c>
      <c r="E26" s="3" t="s">
        <v>34</v>
      </c>
      <c r="F26" s="3" t="s">
        <v>64</v>
      </c>
      <c r="G26" s="8">
        <v>24235.563999999998</v>
      </c>
      <c r="H26" s="8">
        <f t="shared" si="13"/>
        <v>24235.56</v>
      </c>
      <c r="I26" s="8">
        <v>24235.56</v>
      </c>
      <c r="N26">
        <v>0</v>
      </c>
      <c r="O26">
        <v>0</v>
      </c>
      <c r="P26">
        <v>0</v>
      </c>
      <c r="Q26">
        <v>0</v>
      </c>
      <c r="R26">
        <v>0</v>
      </c>
      <c r="S26" s="6">
        <f>(+$H26)*0.0799779040834827</f>
        <v>1938.3092930894891</v>
      </c>
      <c r="T26" s="6">
        <f>(+$H26)*0.0652037118371817</f>
        <v>1580.2484704527267</v>
      </c>
      <c r="U26" s="6">
        <f>(+$H26)*0.0656427070770098</f>
        <v>1590.8877659272955</v>
      </c>
      <c r="V26" s="6">
        <f>(+$H26)*0.0626268241592894</f>
        <v>1517.7961545219073</v>
      </c>
      <c r="W26" s="6">
        <f>(+$H26)*0.0351791591360137</f>
        <v>852.58662199040714</v>
      </c>
      <c r="X26" s="6">
        <f>(+$H26)*0.0392034443456682</f>
        <v>950.11742764610278</v>
      </c>
      <c r="Y26" s="6">
        <f>(+$H26)*0.0323033614828749</f>
        <v>782.89005541990321</v>
      </c>
      <c r="Z26" s="6">
        <f>(+$H26)*0.0302199491113126</f>
        <v>732.39738988416445</v>
      </c>
      <c r="AA26" s="6">
        <f>(+$H26)*0.0294368562133392</f>
        <v>713.41869496975596</v>
      </c>
      <c r="AB26" s="6">
        <f>(+$H26)*0.0237920490268118</f>
        <v>576.61363171223854</v>
      </c>
      <c r="AC26" s="6">
        <f>(+$H26)*0.0286280633905248</f>
        <v>693.81714798486655</v>
      </c>
      <c r="AD26" s="6">
        <f>(+$H26)*0.0212101791209634</f>
        <v>514.04056869685473</v>
      </c>
      <c r="AE26" s="6">
        <f>(+$H26)*0.0279425194584352</f>
        <v>677.20260688607459</v>
      </c>
      <c r="AF26" s="6">
        <f>(+$H26)*0.0273767935491283</f>
        <v>663.49192266751209</v>
      </c>
      <c r="AG26" s="6">
        <f>(+$H26)*0.0255784838718238</f>
        <v>619.90888058461826</v>
      </c>
      <c r="AH26" s="6">
        <f>(+$H26)*0.0255784838718238</f>
        <v>619.90888058461826</v>
      </c>
      <c r="AI26" s="6">
        <f>(+$H26)*0.0255784838718238</f>
        <v>619.90888058461826</v>
      </c>
      <c r="AJ26" s="6">
        <f>(+$H26)*0.0255784838718238</f>
        <v>619.90888058461826</v>
      </c>
      <c r="AK26" s="6">
        <f>(+$H26)*0.0255784838718238</f>
        <v>619.90888058461826</v>
      </c>
      <c r="AL26" s="6">
        <f>(+$H26)*0.0255784838718238</f>
        <v>619.90888058461826</v>
      </c>
      <c r="AM26" s="6">
        <f>(+$H26)*0.0191838629038679</f>
        <v>464.93166043846384</v>
      </c>
      <c r="AN26" s="6">
        <f>(+$H26)*0.0241387986235278</f>
        <v>585.01730236842513</v>
      </c>
      <c r="AO26" s="6">
        <f>(+$H26)*0.02632602497502</f>
        <v>638.02595784359619</v>
      </c>
      <c r="AP26" s="6">
        <f>(+$H26)*0.025248208697308</f>
        <v>611.9044767761311</v>
      </c>
      <c r="AQ26" s="6">
        <f>(+$H26)*0.0365376488742915</f>
        <v>885.51038155182528</v>
      </c>
      <c r="AR26" s="6">
        <f>(+$H26)*0.03662389556571</f>
        <v>887.60061841649895</v>
      </c>
      <c r="AS26" s="6">
        <f>(+$H26)*0.0370215654480025</f>
        <v>897.23837070899208</v>
      </c>
      <c r="AT26" s="6">
        <f>(+$H26)*0.0371857820965623</f>
        <v>901.21825314816203</v>
      </c>
      <c r="AU26" s="6">
        <f>(+$H26)*0.0289330768402313</f>
        <v>701.20931974603707</v>
      </c>
      <c r="AV26" s="6">
        <f>(+$H26)*0.0065867107525</f>
        <v>159.63262364485894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35">
      <c r="A27" s="3" t="s">
        <v>68</v>
      </c>
      <c r="B27" t="s">
        <v>29</v>
      </c>
      <c r="C27" t="s">
        <v>31</v>
      </c>
      <c r="D27" t="s">
        <v>32</v>
      </c>
      <c r="E27" s="3" t="s">
        <v>34</v>
      </c>
      <c r="F27" s="3" t="s">
        <v>65</v>
      </c>
      <c r="G27" s="8">
        <v>172.32</v>
      </c>
      <c r="H27" s="8">
        <f t="shared" si="13"/>
        <v>172.32</v>
      </c>
      <c r="I27" s="8">
        <v>172.32</v>
      </c>
      <c r="N27">
        <v>0</v>
      </c>
      <c r="O27">
        <v>0</v>
      </c>
      <c r="P27">
        <v>0</v>
      </c>
      <c r="Q27">
        <v>0</v>
      </c>
      <c r="R27">
        <v>0</v>
      </c>
      <c r="S27" s="6">
        <f>(+$H27)*0.0799779040834827</f>
        <v>13.78179243166573</v>
      </c>
      <c r="T27" s="6">
        <f>(+$H27)*0.0652037118371817</f>
        <v>11.235903623783145</v>
      </c>
      <c r="U27" s="6">
        <f>(+$H27)*0.0656427070770098</f>
        <v>11.311551283510328</v>
      </c>
      <c r="V27" s="6">
        <f>(+$H27)*0.0626268241592894</f>
        <v>10.791854339128744</v>
      </c>
      <c r="W27" s="6">
        <f>(+$H27)*0.0351791591360137</f>
        <v>6.0620727023178729</v>
      </c>
      <c r="X27" s="6">
        <f>(+$H27)*0.0392034443456682</f>
        <v>6.7555375296455464</v>
      </c>
      <c r="Y27" s="6">
        <f>(+$H27)*0.0323033614828749</f>
        <v>5.5665152507289992</v>
      </c>
      <c r="Z27" s="6">
        <f>(+$H27)*0.0302199491113126</f>
        <v>5.2075016308613957</v>
      </c>
      <c r="AA27" s="6">
        <f>(+$H27)*0.0294368562133392</f>
        <v>5.0725590626826174</v>
      </c>
      <c r="AB27" s="6">
        <f>(+$H27)*0.0237920490268118</f>
        <v>4.099845888300206</v>
      </c>
      <c r="AC27" s="6">
        <f>(+$H27)*0.0286280633905248</f>
        <v>4.9331878834552283</v>
      </c>
      <c r="AD27" s="6">
        <f>(+$H27)*0.0212101791209634</f>
        <v>3.6549380661244055</v>
      </c>
      <c r="AE27" s="6">
        <f>(+$H27)*0.0279425194584352</f>
        <v>4.815054953077559</v>
      </c>
      <c r="AF27" s="6">
        <f>(+$H27)*0.0273767935491283</f>
        <v>4.7175690643857902</v>
      </c>
      <c r="AG27" s="6">
        <f>(+$H27)*0.0255784838718238</f>
        <v>4.4076843407926791</v>
      </c>
      <c r="AH27" s="6">
        <f>(+$H27)*0.0255784838718238</f>
        <v>4.4076843407926791</v>
      </c>
      <c r="AI27" s="6">
        <f>(+$H27)*0.0255784838718238</f>
        <v>4.4076843407926791</v>
      </c>
      <c r="AJ27" s="6">
        <f>(+$H27)*0.0255784838718238</f>
        <v>4.4076843407926791</v>
      </c>
      <c r="AK27" s="6">
        <f>(+$H27)*0.0255784838718238</f>
        <v>4.4076843407926791</v>
      </c>
      <c r="AL27" s="6">
        <f>(+$H27)*0.0255784838718238</f>
        <v>4.4076843407926791</v>
      </c>
      <c r="AM27" s="6">
        <f>(+$H27)*0.0191838629038679</f>
        <v>3.3057632555945098</v>
      </c>
      <c r="AN27" s="6">
        <f>(+$H27)*0.0241387986235278</f>
        <v>4.1595977788063081</v>
      </c>
      <c r="AO27" s="6">
        <f>(+$H27)*0.02632602497502</f>
        <v>4.5365006236954493</v>
      </c>
      <c r="AP27" s="6">
        <f>(+$H27)*0.025248208697308</f>
        <v>4.3507713227201226</v>
      </c>
      <c r="AQ27" s="6">
        <f>(+$H27)*0.0365376488742915</f>
        <v>6.2961676540179194</v>
      </c>
      <c r="AR27" s="6">
        <f>(+$H27)*0.03662389556571</f>
        <v>6.3110296838831488</v>
      </c>
      <c r="AS27" s="6">
        <f>(+$H27)*0.0370215654480025</f>
        <v>6.3795561579997946</v>
      </c>
      <c r="AT27" s="6">
        <f>(+$H27)*0.0371857820965623</f>
        <v>6.4078539708796187</v>
      </c>
      <c r="AU27" s="6">
        <f>(+$H27)*0.0289330768402313</f>
        <v>4.9857478011086638</v>
      </c>
      <c r="AV27" s="6">
        <f>(+$H27)*0.0065867107525</f>
        <v>1.1350219968708002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35">
      <c r="A28" s="3" t="s">
        <v>68</v>
      </c>
      <c r="B28" t="s">
        <v>2</v>
      </c>
      <c r="C28" t="s">
        <v>30</v>
      </c>
      <c r="D28" t="s">
        <v>32</v>
      </c>
      <c r="E28" t="s">
        <v>35</v>
      </c>
      <c r="F28" t="s">
        <v>66</v>
      </c>
      <c r="G28" s="8">
        <v>0</v>
      </c>
      <c r="H28" s="8">
        <f t="shared" si="13"/>
        <v>278889.41000000015</v>
      </c>
      <c r="I28" s="9">
        <v>1380000</v>
      </c>
      <c r="N28">
        <v>0</v>
      </c>
      <c r="O28" s="4">
        <v>226504</v>
      </c>
      <c r="P28" s="4">
        <v>283287.908</v>
      </c>
      <c r="Q28">
        <v>356674.79100000003</v>
      </c>
      <c r="R28">
        <v>234643.89099999983</v>
      </c>
      <c r="S28" s="6">
        <f>(+$H28)*0.0799779040834827</f>
        <v>22304.990482879079</v>
      </c>
      <c r="T28" s="6">
        <f>(+$H28)*0.0652037118371817</f>
        <v>18184.624724081623</v>
      </c>
      <c r="U28" s="6">
        <f>(+$H28)*0.0656427070770098</f>
        <v>18307.055847510095</v>
      </c>
      <c r="V28" s="6">
        <f>(+$H28)*0.0626268241592894</f>
        <v>17465.958039957968</v>
      </c>
      <c r="W28" s="6">
        <f>(+$H28)*0.0351791591360137</f>
        <v>9811.0949357389636</v>
      </c>
      <c r="X28" s="6">
        <f>(+$H28)*0.0392034443456682</f>
        <v>10933.42546353125</v>
      </c>
      <c r="Y28" s="6">
        <f>(+$H28)*0.0323033614828749</f>
        <v>9009.0654249757063</v>
      </c>
      <c r="Z28" s="6">
        <f>(+$H28)*0.0302199491113126</f>
        <v>8428.0237778840128</v>
      </c>
      <c r="AA28" s="6">
        <f>(+$H28)*0.0294368562133392</f>
        <v>8209.6274615930197</v>
      </c>
      <c r="AB28" s="6">
        <f>(+$H28)*0.0237920490268118</f>
        <v>6635.3505157786158</v>
      </c>
      <c r="AC28" s="6">
        <f>(+$H28)*0.0286280633905248</f>
        <v>7984.063708426057</v>
      </c>
      <c r="AD28" s="6">
        <f>(+$H28)*0.0212101791209634</f>
        <v>5915.294341039792</v>
      </c>
      <c r="AE28" s="6">
        <f>(+$H28)*0.0279425194584352</f>
        <v>7792.872765676525</v>
      </c>
      <c r="AF28" s="6">
        <f>(+$H28)*0.0273767935491283</f>
        <v>7635.0978006082041</v>
      </c>
      <c r="AG28" s="6">
        <f>(+$H28)*0.0255784838718238</f>
        <v>7133.5682757074619</v>
      </c>
      <c r="AH28" s="6">
        <f>(+$H28)*0.0255784838718238</f>
        <v>7133.5682757074619</v>
      </c>
      <c r="AI28" s="6">
        <f>(+$H28)*0.0255784838718238</f>
        <v>7133.5682757074619</v>
      </c>
      <c r="AJ28" s="6">
        <f>(+$H28)*0.0255784838718238</f>
        <v>7133.5682757074619</v>
      </c>
      <c r="AK28" s="6">
        <f>(+$H28)*0.0255784838718238</f>
        <v>7133.5682757074619</v>
      </c>
      <c r="AL28" s="6">
        <f>(+$H28)*0.0255784838718238</f>
        <v>7133.5682757074619</v>
      </c>
      <c r="AM28" s="6">
        <f>(+$H28)*0.0191838629038679</f>
        <v>5350.1762067805976</v>
      </c>
      <c r="AN28" s="6">
        <f>(+$H28)*0.0241387986235278</f>
        <v>6732.0553062244808</v>
      </c>
      <c r="AO28" s="6">
        <f>(+$H28)*0.02632602497502</f>
        <v>7342.0495729286013</v>
      </c>
      <c r="AP28" s="6">
        <f>(+$H28)*0.025248208697308</f>
        <v>7041.4580271491141</v>
      </c>
      <c r="AQ28" s="6">
        <f>(+$H28)*0.0365376488742915</f>
        <v>10189.963337338339</v>
      </c>
      <c r="AR28" s="6">
        <f>(+$H28)*0.03662389556571</f>
        <v>10214.016626222487</v>
      </c>
      <c r="AS28" s="6">
        <f>(+$H28)*0.0370215654480025</f>
        <v>10324.922545069814</v>
      </c>
      <c r="AT28" s="6">
        <f>(+$H28)*0.0371857820965623</f>
        <v>10370.720829298834</v>
      </c>
      <c r="AU28" s="6">
        <f>(+$H28)*0.0289330768402313</f>
        <v>8069.1287294567865</v>
      </c>
      <c r="AV28" s="6">
        <f>(+$H28)*0.0065867107525</f>
        <v>1836.9638756053823</v>
      </c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</sheetData>
  <autoFilter ref="A1:B407" xr:uid="{00000000-0001-0000-0000-000000000000}"/>
  <phoneticPr fontId="2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D4F7-992B-4C6C-B956-AF976C5A72B4}">
  <dimension ref="F6:BO8"/>
  <sheetViews>
    <sheetView topLeftCell="X1" workbookViewId="0">
      <selection activeCell="M8" sqref="M8:AP8"/>
    </sheetView>
  </sheetViews>
  <sheetFormatPr defaultRowHeight="14.5" x14ac:dyDescent="0.35"/>
  <cols>
    <col min="6" max="6" width="13.26953125" bestFit="1" customWidth="1"/>
    <col min="7" max="66" width="8.90625" bestFit="1" customWidth="1"/>
    <col min="67" max="67" width="9.81640625" bestFit="1" customWidth="1"/>
  </cols>
  <sheetData>
    <row r="6" spans="6:67" x14ac:dyDescent="0.35">
      <c r="G6" s="5">
        <v>45292</v>
      </c>
      <c r="H6" s="5">
        <v>45323</v>
      </c>
      <c r="I6" s="5">
        <v>45352</v>
      </c>
      <c r="J6" s="5">
        <v>45383</v>
      </c>
      <c r="K6" s="5">
        <v>45413</v>
      </c>
      <c r="L6" s="5">
        <v>45444</v>
      </c>
      <c r="M6" s="5">
        <v>45474</v>
      </c>
      <c r="N6" s="5">
        <v>45505</v>
      </c>
      <c r="O6" s="5">
        <v>45536</v>
      </c>
      <c r="P6" s="5">
        <v>45566</v>
      </c>
      <c r="Q6" s="5">
        <v>45597</v>
      </c>
      <c r="R6" s="5">
        <v>45627</v>
      </c>
      <c r="S6" s="5">
        <v>45658</v>
      </c>
      <c r="T6" s="5">
        <v>45689</v>
      </c>
      <c r="U6" s="5">
        <v>45717</v>
      </c>
      <c r="V6" s="5">
        <v>45748</v>
      </c>
      <c r="W6" s="5">
        <v>45778</v>
      </c>
      <c r="X6" s="5">
        <v>45809</v>
      </c>
      <c r="Y6" s="5">
        <v>45839</v>
      </c>
      <c r="Z6" s="5">
        <v>45870</v>
      </c>
      <c r="AA6" s="5">
        <v>45901</v>
      </c>
      <c r="AB6" s="5">
        <v>45931</v>
      </c>
      <c r="AC6" s="5">
        <v>45962</v>
      </c>
      <c r="AD6" s="5">
        <v>45992</v>
      </c>
      <c r="AE6" s="5">
        <v>46023</v>
      </c>
      <c r="AF6" s="5">
        <v>46054</v>
      </c>
      <c r="AG6" s="5">
        <v>46082</v>
      </c>
      <c r="AH6" s="5">
        <v>46113</v>
      </c>
      <c r="AI6" s="5">
        <v>46143</v>
      </c>
      <c r="AJ6" s="5">
        <v>46174</v>
      </c>
      <c r="AK6" s="5">
        <v>46204</v>
      </c>
      <c r="AL6" s="5">
        <v>46235</v>
      </c>
      <c r="AM6" s="5">
        <v>46266</v>
      </c>
      <c r="AN6" s="5">
        <v>46296</v>
      </c>
      <c r="AO6" s="5">
        <v>46327</v>
      </c>
      <c r="AP6" s="5">
        <v>46357</v>
      </c>
      <c r="AQ6" s="5">
        <v>46388</v>
      </c>
      <c r="AR6" s="5">
        <v>46419</v>
      </c>
      <c r="AS6" s="5">
        <v>46447</v>
      </c>
      <c r="AT6" s="5">
        <v>46478</v>
      </c>
      <c r="AU6" s="5">
        <v>46508</v>
      </c>
      <c r="AV6" s="5">
        <v>46539</v>
      </c>
      <c r="AW6" s="5">
        <v>46569</v>
      </c>
      <c r="AX6" s="5">
        <v>46600</v>
      </c>
      <c r="AY6" s="5">
        <v>46631</v>
      </c>
      <c r="AZ6" s="5">
        <v>46661</v>
      </c>
      <c r="BA6" s="5">
        <v>46692</v>
      </c>
      <c r="BB6" s="5">
        <v>46722</v>
      </c>
      <c r="BC6" s="5">
        <v>46753</v>
      </c>
      <c r="BD6" s="5">
        <v>46784</v>
      </c>
      <c r="BE6" s="5">
        <v>46813</v>
      </c>
      <c r="BF6" s="5">
        <v>46844</v>
      </c>
      <c r="BG6" s="5">
        <v>46874</v>
      </c>
      <c r="BH6" s="5">
        <v>46905</v>
      </c>
      <c r="BI6" s="5">
        <v>46935</v>
      </c>
      <c r="BJ6" s="5">
        <v>46966</v>
      </c>
      <c r="BK6" s="5">
        <v>46997</v>
      </c>
      <c r="BL6" s="5">
        <v>47027</v>
      </c>
      <c r="BM6" s="5">
        <v>47058</v>
      </c>
      <c r="BN6" s="5">
        <v>47088</v>
      </c>
    </row>
    <row r="7" spans="6:67" x14ac:dyDescent="0.35">
      <c r="F7" t="s">
        <v>36</v>
      </c>
      <c r="G7">
        <v>0</v>
      </c>
      <c r="H7">
        <v>1604531.375</v>
      </c>
      <c r="I7">
        <v>3197090.8449999997</v>
      </c>
      <c r="J7">
        <v>9888175.3219200019</v>
      </c>
      <c r="K7">
        <v>21135944.233759999</v>
      </c>
      <c r="L7">
        <v>21486741.613599997</v>
      </c>
      <c r="M7">
        <v>24975706.867599998</v>
      </c>
      <c r="N7">
        <v>20361983.877760001</v>
      </c>
      <c r="O7">
        <v>20499074.447360005</v>
      </c>
      <c r="P7">
        <v>19557266.724799998</v>
      </c>
      <c r="Q7">
        <v>10985838.8576</v>
      </c>
      <c r="R7">
        <v>12242553.057599999</v>
      </c>
      <c r="S7">
        <v>10087777.324000001</v>
      </c>
      <c r="T7">
        <v>9437163.9167999998</v>
      </c>
      <c r="U7">
        <v>9192617.6399999987</v>
      </c>
      <c r="V7">
        <v>7429842.6432000007</v>
      </c>
      <c r="W7">
        <v>8940045.7241599988</v>
      </c>
      <c r="X7">
        <v>6623569.6272000009</v>
      </c>
      <c r="Y7">
        <v>8725962.2908800021</v>
      </c>
      <c r="Z7">
        <v>8549295.9398400001</v>
      </c>
      <c r="AA7">
        <v>7987715.1398400003</v>
      </c>
      <c r="AB7">
        <v>7987715.1398400003</v>
      </c>
      <c r="AC7">
        <v>7987715.1398400003</v>
      </c>
      <c r="AD7">
        <v>7987715.1398400003</v>
      </c>
      <c r="AE7">
        <v>7987715.1398400003</v>
      </c>
      <c r="AF7">
        <v>7987715.1398400003</v>
      </c>
      <c r="AG7">
        <v>5990786.3548800014</v>
      </c>
      <c r="AH7">
        <v>7538126.5046400009</v>
      </c>
      <c r="AI7">
        <v>8221159.2101600002</v>
      </c>
      <c r="AJ7">
        <v>7884575.9536000006</v>
      </c>
      <c r="AK7">
        <v>11410071.548800001</v>
      </c>
      <c r="AL7">
        <v>11437004.888800001</v>
      </c>
      <c r="AM7">
        <v>11561190.2688</v>
      </c>
      <c r="AN7">
        <v>11612472.2688</v>
      </c>
      <c r="AO7">
        <v>9035296.1135999989</v>
      </c>
      <c r="AP7">
        <v>2056915.08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A7">
        <v>0</v>
      </c>
      <c r="BC7">
        <v>0</v>
      </c>
      <c r="BE7">
        <v>0</v>
      </c>
      <c r="BO7">
        <f>+SUM(M7:BN7)</f>
        <v>312282587.96992004</v>
      </c>
    </row>
    <row r="8" spans="6:67" x14ac:dyDescent="0.35">
      <c r="M8">
        <f>+M7/$BO$7</f>
        <v>7.9977904083482654E-2</v>
      </c>
      <c r="N8">
        <f t="shared" ref="N8:BE8" si="0">+N7/$BO$7</f>
        <v>6.5203711837181669E-2</v>
      </c>
      <c r="O8">
        <f t="shared" si="0"/>
        <v>6.5642707077009796E-2</v>
      </c>
      <c r="P8">
        <f t="shared" si="0"/>
        <v>6.2626824159289371E-2</v>
      </c>
      <c r="Q8">
        <f t="shared" si="0"/>
        <v>3.5179159136013653E-2</v>
      </c>
      <c r="R8">
        <f t="shared" si="0"/>
        <v>3.9203444345668213E-2</v>
      </c>
      <c r="S8">
        <f t="shared" si="0"/>
        <v>3.2303361482874882E-2</v>
      </c>
      <c r="T8">
        <f t="shared" si="0"/>
        <v>3.0219949111312649E-2</v>
      </c>
      <c r="U8">
        <f t="shared" si="0"/>
        <v>2.9436856213339239E-2</v>
      </c>
      <c r="V8">
        <f t="shared" si="0"/>
        <v>2.3792049026811781E-2</v>
      </c>
      <c r="W8">
        <f t="shared" si="0"/>
        <v>2.8628063390524771E-2</v>
      </c>
      <c r="X8">
        <f t="shared" si="0"/>
        <v>2.1210179120963357E-2</v>
      </c>
      <c r="Y8">
        <f t="shared" si="0"/>
        <v>2.794251945843523E-2</v>
      </c>
      <c r="Z8">
        <f t="shared" si="0"/>
        <v>2.7376793549128309E-2</v>
      </c>
      <c r="AA8">
        <f t="shared" si="0"/>
        <v>2.557848387182381E-2</v>
      </c>
      <c r="AB8">
        <f t="shared" si="0"/>
        <v>2.557848387182381E-2</v>
      </c>
      <c r="AC8">
        <f t="shared" si="0"/>
        <v>2.557848387182381E-2</v>
      </c>
      <c r="AD8">
        <f t="shared" si="0"/>
        <v>2.557848387182381E-2</v>
      </c>
      <c r="AE8">
        <f t="shared" si="0"/>
        <v>2.557848387182381E-2</v>
      </c>
      <c r="AF8">
        <f t="shared" si="0"/>
        <v>2.557848387182381E-2</v>
      </c>
      <c r="AG8">
        <f t="shared" si="0"/>
        <v>1.9183862903867862E-2</v>
      </c>
      <c r="AH8">
        <f t="shared" si="0"/>
        <v>2.4138798623527788E-2</v>
      </c>
      <c r="AI8">
        <f t="shared" si="0"/>
        <v>2.6326024975020016E-2</v>
      </c>
      <c r="AJ8">
        <f t="shared" si="0"/>
        <v>2.5248208697308049E-2</v>
      </c>
      <c r="AK8">
        <f t="shared" si="0"/>
        <v>3.6537648874291548E-2</v>
      </c>
      <c r="AL8">
        <f t="shared" si="0"/>
        <v>3.662389556571001E-2</v>
      </c>
      <c r="AM8">
        <f t="shared" si="0"/>
        <v>3.7021565448002523E-2</v>
      </c>
      <c r="AN8">
        <f t="shared" si="0"/>
        <v>3.7185782096562321E-2</v>
      </c>
      <c r="AO8">
        <f t="shared" si="0"/>
        <v>2.8933076840231338E-2</v>
      </c>
      <c r="AP8">
        <f t="shared" si="0"/>
        <v>6.5867107525000015E-3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Gider Miktar</vt:lpstr>
      <vt:lpstr>ROKET TUTAR DAĞILIM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2024-08-12T13:51:14Z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