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120" yWindow="108" windowWidth="15120" windowHeight="8016"/>
  </bookViews>
  <sheets>
    <sheet name="Krov - strecha" sheetId="1" r:id="rId1"/>
    <sheet name="Zemne prace" sheetId="2" r:id="rId2"/>
    <sheet name="Izolacia zakladov a strechy" sheetId="3" r:id="rId3"/>
    <sheet name="Velox" sheetId="4" r:id="rId4"/>
    <sheet name="Omietky" sheetId="5" r:id="rId5"/>
    <sheet name="Okna a ext. dvere" sheetId="6" r:id="rId6"/>
  </sheets>
  <calcPr calcId="125725" iterateCount="1"/>
</workbook>
</file>

<file path=xl/calcChain.xml><?xml version="1.0" encoding="utf-8"?>
<calcChain xmlns="http://schemas.openxmlformats.org/spreadsheetml/2006/main">
  <c r="F56" i="4"/>
  <c r="F61" s="1"/>
  <c r="G55"/>
  <c r="G54"/>
  <c r="G53"/>
  <c r="G52"/>
  <c r="G51"/>
  <c r="G50"/>
  <c r="G49"/>
  <c r="G48"/>
  <c r="G47"/>
  <c r="G56" s="1"/>
  <c r="G61" s="1"/>
  <c r="F44"/>
  <c r="F60" s="1"/>
  <c r="G43"/>
  <c r="G42"/>
  <c r="G41"/>
  <c r="G40"/>
  <c r="G39"/>
  <c r="G38"/>
  <c r="G37"/>
  <c r="G36"/>
  <c r="G44" s="1"/>
  <c r="G60" s="1"/>
  <c r="F33"/>
  <c r="F59" s="1"/>
  <c r="G32"/>
  <c r="G31"/>
  <c r="G21"/>
  <c r="G20"/>
  <c r="G19"/>
  <c r="G18"/>
  <c r="G17"/>
  <c r="G16"/>
  <c r="G15"/>
  <c r="G14"/>
  <c r="G13"/>
  <c r="G12"/>
  <c r="G11"/>
  <c r="G10"/>
  <c r="G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G8"/>
  <c r="A8"/>
  <c r="G7"/>
  <c r="G33" s="1"/>
  <c r="G59" s="1"/>
  <c r="G62" s="1"/>
  <c r="G65" s="1"/>
  <c r="A23" l="1"/>
  <c r="A24"/>
  <c r="A25" s="1"/>
  <c r="A26" s="1"/>
  <c r="A27" s="1"/>
  <c r="A28" s="1"/>
  <c r="A29" s="1"/>
  <c r="A30" s="1"/>
  <c r="A31" s="1"/>
  <c r="A32" s="1"/>
  <c r="A36" s="1"/>
  <c r="A37" s="1"/>
  <c r="A38" s="1"/>
  <c r="A39" s="1"/>
  <c r="A40" s="1"/>
  <c r="A41" s="1"/>
  <c r="A42" s="1"/>
  <c r="A43" s="1"/>
  <c r="A47" s="1"/>
  <c r="A48" s="1"/>
  <c r="A49" s="1"/>
  <c r="A50" s="1"/>
  <c r="A51" s="1"/>
  <c r="A52" s="1"/>
  <c r="A53" s="1"/>
  <c r="A54" s="1"/>
  <c r="A55" s="1"/>
  <c r="F62"/>
  <c r="F63" l="1"/>
  <c r="F64"/>
  <c r="F65" s="1"/>
</calcChain>
</file>

<file path=xl/sharedStrings.xml><?xml version="1.0" encoding="utf-8"?>
<sst xmlns="http://schemas.openxmlformats.org/spreadsheetml/2006/main" count="324" uniqueCount="174">
  <si>
    <t>Skrátený popis</t>
  </si>
  <si>
    <t>M.j.</t>
  </si>
  <si>
    <t>Poč.ks</t>
  </si>
  <si>
    <t xml:space="preserve">Jedn. cena </t>
  </si>
  <si>
    <t xml:space="preserve">Cena celková </t>
  </si>
  <si>
    <t>Pol. číslo</t>
  </si>
  <si>
    <t>Kód</t>
  </si>
  <si>
    <t>Hlavná strecha</t>
  </si>
  <si>
    <t>Krokva 180x90x4050</t>
  </si>
  <si>
    <t>ks</t>
  </si>
  <si>
    <t>m3</t>
  </si>
  <si>
    <t>Klieštiny 785x50x100</t>
  </si>
  <si>
    <t>-</t>
  </si>
  <si>
    <t>Plocha</t>
  </si>
  <si>
    <t>m2</t>
  </si>
  <si>
    <t>Sklon strechy</t>
  </si>
  <si>
    <t>°</t>
  </si>
  <si>
    <t>Hranol venca 185x160</t>
  </si>
  <si>
    <t>m</t>
  </si>
  <si>
    <t>Vedlajšia strecha</t>
  </si>
  <si>
    <t>Krokva 180x90x4290</t>
  </si>
  <si>
    <t>Klieštiny 3855x50x180</t>
  </si>
  <si>
    <t>Poznámka</t>
  </si>
  <si>
    <t>S2 označuje strechu zimnej záhrady (nie je súčasťou výkazu)</t>
  </si>
  <si>
    <t>Odvoz zeminy</t>
  </si>
  <si>
    <t>Podsyp pod základové konstrukcie so zhutnením z hrubého kameniva  8 až 16 mm zrnitosti</t>
  </si>
  <si>
    <t>Výkop pivnice, zrovnanie pozemku a hlbenie 600mm rýh</t>
  </si>
  <si>
    <t>t</t>
  </si>
  <si>
    <t>Základové dosky zo ŽB tr. C 20/25</t>
  </si>
  <si>
    <t>Základové pasy zo ŽB tr. C 20/25</t>
  </si>
  <si>
    <t>Drenážne potrubie DN 100</t>
  </si>
  <si>
    <t>Hydroizolacia základov</t>
  </si>
  <si>
    <t>Výztuž základových dosiek zváranými Kari sieťami d6mm 200x200 (146m2)</t>
  </si>
  <si>
    <t>RD  Šenkvice (p.Števek)</t>
  </si>
  <si>
    <t>CP 2.7.121B   steny obvod.plášť (ZL40) a vnút.nosné (EL30, LL22), strop nad I.PP, strop nad I.NP</t>
  </si>
  <si>
    <t xml:space="preserve">SO - Rodinný dom - Rozpis materiálu VELOX  </t>
  </si>
  <si>
    <t>P.č.</t>
  </si>
  <si>
    <t>Popis</t>
  </si>
  <si>
    <t>m.j.</t>
  </si>
  <si>
    <t>Množstvo v m.j.</t>
  </si>
  <si>
    <t xml:space="preserve">J.C. Cenníková cena   </t>
  </si>
  <si>
    <t>Cena celkom Cenníková cena</t>
  </si>
  <si>
    <t>Orientačná hmotnosť</t>
  </si>
  <si>
    <t>EUR</t>
  </si>
  <si>
    <t xml:space="preserve"> /to/</t>
  </si>
  <si>
    <t>Steny I.PP a I.NP</t>
  </si>
  <si>
    <t>WS-EPS215</t>
  </si>
  <si>
    <t>WS-EPS115</t>
  </si>
  <si>
    <t>WSD 35</t>
  </si>
  <si>
    <t xml:space="preserve">JS 21,5/15,0/3,5 </t>
  </si>
  <si>
    <t xml:space="preserve">OS 21,5/15,0/3,5 </t>
  </si>
  <si>
    <t>SS 21,5 na 400 mm</t>
  </si>
  <si>
    <t xml:space="preserve">JS 11,5/15,0/3,5 </t>
  </si>
  <si>
    <t xml:space="preserve">OS 11,5/15,0/3,5 </t>
  </si>
  <si>
    <t>JS 3,5/15,0/3,5</t>
  </si>
  <si>
    <t>OS 3,5/15,0/3,5</t>
  </si>
  <si>
    <t>Stenové nosníky 2,8 m/0,15</t>
  </si>
  <si>
    <t>Stenové nosníky 3,0 m/0,15</t>
  </si>
  <si>
    <t>Stenové nosníky 4,0 m/0,15</t>
  </si>
  <si>
    <t>Okrajové pruhy  328</t>
  </si>
  <si>
    <t>Okrajové pruhy  148</t>
  </si>
  <si>
    <t>Preklad 1,0m</t>
  </si>
  <si>
    <t>2ks z N4,8m</t>
  </si>
  <si>
    <t>Preklad 1,1m</t>
  </si>
  <si>
    <t>1ks z N4,8m</t>
  </si>
  <si>
    <t>Preklad 1,2m</t>
  </si>
  <si>
    <t>Preklad 1,3m</t>
  </si>
  <si>
    <t>Preklad 1,4m</t>
  </si>
  <si>
    <t>6ks z N4,8m</t>
  </si>
  <si>
    <t>Preklad 1,5m</t>
  </si>
  <si>
    <t>Preklad 1,6m</t>
  </si>
  <si>
    <t>Preklad 1,8m</t>
  </si>
  <si>
    <t>1ks z N 5,8m</t>
  </si>
  <si>
    <t>Preklad 1,9m</t>
  </si>
  <si>
    <t>7ks z N 5,8m</t>
  </si>
  <si>
    <t>Nosník dl. 4,8 na preklady</t>
  </si>
  <si>
    <t>Nosník dl. 5,8 na preklady</t>
  </si>
  <si>
    <t>SO  RD Steny VELOX spolu</t>
  </si>
  <si>
    <t xml:space="preserve"> </t>
  </si>
  <si>
    <t>Strop  nad I.PP (monolitický rebrový VELOX 170+50)</t>
  </si>
  <si>
    <t>Nos.N1 dl.5,6m E-15, 2x14,5,08</t>
  </si>
  <si>
    <t>SP 170mm, š.500,dl.2000mm</t>
  </si>
  <si>
    <t>SP 170mm, š.500,dl.1660mm</t>
  </si>
  <si>
    <t>SP 170mm, š.500,dl.1500mm</t>
  </si>
  <si>
    <t>SP 170mm, š.300,dl.2000mm</t>
  </si>
  <si>
    <t>SP 170mm, š.300,dl.1660mm</t>
  </si>
  <si>
    <t>SP 170mm, š.300,dl.1500mm</t>
  </si>
  <si>
    <t xml:space="preserve">Doska WS 35 </t>
  </si>
  <si>
    <t>Strop nad I.PP</t>
  </si>
  <si>
    <t>Strop  nad I.NP (monolitický rebrový VELOX 170+50)</t>
  </si>
  <si>
    <t>Nos.N2 dl.4,8m E-15, 2x12,5,08</t>
  </si>
  <si>
    <t>REKAPITULÁCIA</t>
  </si>
  <si>
    <t>Steny VELOX I.PP a I.NP</t>
  </si>
  <si>
    <t>Strop nad I.NP</t>
  </si>
  <si>
    <t>Spolu</t>
  </si>
  <si>
    <t xml:space="preserve"> - zľava  </t>
  </si>
  <si>
    <t>Ponuková cena Ntto na steny a stropy  RD celkom</t>
  </si>
  <si>
    <t>Steny VELOX navrhnuté pre objekt RD:</t>
  </si>
  <si>
    <r>
      <rPr>
        <b/>
        <sz val="11"/>
        <rFont val="Calibri"/>
        <family val="2"/>
        <charset val="238"/>
      </rPr>
      <t>I.PP</t>
    </r>
    <r>
      <rPr>
        <sz val="11"/>
        <rFont val="Calibri"/>
        <family val="2"/>
        <charset val="238"/>
      </rPr>
      <t xml:space="preserve"> obvodové steny VELOX  ZL 40 (hr.400mm): zloženie WS-EPS215 - bet jadro 150mm- WSD35 (hr.EPS180mm, Tep. Odpor R=4,85m2K/W, U= 0,2 W/m2K)</t>
    </r>
  </si>
  <si>
    <t xml:space="preserve">          strop monolitický rebrový nad I. PP 170+50</t>
  </si>
  <si>
    <r>
      <rPr>
        <b/>
        <sz val="11"/>
        <rFont val="Calibri"/>
        <family val="2"/>
        <charset val="238"/>
      </rPr>
      <t>I.NP</t>
    </r>
    <r>
      <rPr>
        <sz val="11"/>
        <rFont val="Calibri"/>
        <family val="2"/>
        <charset val="238"/>
      </rPr>
      <t xml:space="preserve"> obvodové steny VELOX  ZL 40 (hr.400mm): zloženie WS-EPS215 - bet jadro 150mm- WSD35 (hr.EPS180mm, Tep. Odpor R=4,85m2K/W, U= 0,2 W/m2K)</t>
    </r>
  </si>
  <si>
    <t xml:space="preserve">           vnút. deliaca stena VELOX EL30 (hr.300mm): zloženie WS-EPS115 - bet jadro 150mm- WSD35 (hr.EPS 80mm, Tep. Odpor R=1,52m2K/W, U= 0,59 W/m2K)</t>
  </si>
  <si>
    <t xml:space="preserve">          vnút nos. steny VELOX  LL22 (hr.220): zloženie WSD35 - bet jadro 150mm- WSD35 (vzduch.nepriezv. Rw=57 dBhr. tep.odpor R=0,66m2K/W)</t>
  </si>
  <si>
    <t xml:space="preserve">          strop monolitický rebrový nad I. NP 170+50</t>
  </si>
  <si>
    <t>V rozpise sú zahrnuté  obvodové steny, vnútorné nosné steny, deliaca stena a štítové steny (VELOX ZL40)</t>
  </si>
  <si>
    <r>
      <t>POZOR! V cene materiálu VELOX</t>
    </r>
    <r>
      <rPr>
        <sz val="11"/>
        <rFont val="Calibri"/>
        <family val="2"/>
        <charset val="238"/>
      </rPr>
      <t xml:space="preserve"> nie je započítaná akákoľvek výstuž okrem  stropných nosníkov, stenových výstuh VELOX a </t>
    </r>
  </si>
  <si>
    <t>prekladov do svetl. otvoru 1,5 m, montáž,  betón, betonáž ...</t>
  </si>
  <si>
    <t xml:space="preserve">Ponuková cena je Ntto cena, bez DPH, dopravy a balného . Cena bola upravená na základe projektu statiky (výkresy&amp; tvaru I.PP a I.NP, vypracovaného </t>
  </si>
  <si>
    <t>firmou SOLING 01/2017.</t>
  </si>
  <si>
    <t xml:space="preserve">Predpoklad množstvo bet. Zmesi steny I.PP VELOX ZL40:  10 m3 </t>
  </si>
  <si>
    <t xml:space="preserve">Predpoklad množstvo bet. Zmesi steny I.NP+štíty ZL40+EL30+LL22:  33m3 </t>
  </si>
  <si>
    <t xml:space="preserve">Predpoklad množstvo bet. Zmesi strop nad I.PP(nadbetonávka 50mm, spotreba 0,086m3/m2):  3m3 </t>
  </si>
  <si>
    <t xml:space="preserve">Predpoklad množstvo bet. Zmesi strop nad I.NP(nadbetonávka 50mm, spotreba 0,086m3/m2):  9m3 </t>
  </si>
  <si>
    <t xml:space="preserve"> (množstvo bet zmesi je orientačné, je potrebné ho upresniť podľa skutočného vyhotovenia na stavbe)</t>
  </si>
  <si>
    <t xml:space="preserve"> - mimoriadna zľava</t>
  </si>
  <si>
    <t>Vápenocementová omietka štuková dvojvrstvová vnútorných stien nanášaná ručne</t>
  </si>
  <si>
    <t>Vápenocementová omietka štuková dvojvrstvová vnútorných stropov nanášaná ručne</t>
  </si>
  <si>
    <t>Tepelná izolácia základov (EPS 100mm)</t>
  </si>
  <si>
    <t>Vápenná alebo štuková dvojvrstvová omietka vonkajších stien nanášaná ručne</t>
  </si>
  <si>
    <t>Tepelná izolácia stropu nad 1NP (EPS 50mm)</t>
  </si>
  <si>
    <t>Sadrokartón protipožiarny 15mm (zvýšený podhľad v obývačke)</t>
  </si>
  <si>
    <t>Parotesná fólia 0.5mm</t>
  </si>
  <si>
    <t>Mineralna tepelná izolácia medzi krokvami 180mm</t>
  </si>
  <si>
    <t>Paropriepustná poistná hydroizolačná folia 0.5mm</t>
  </si>
  <si>
    <t>Drevoštiepková doska (strop nad 1NP) 2x25mm</t>
  </si>
  <si>
    <t xml:space="preserve">Profil: PASIV–HL 6 komorový
Farba: Farba / Biela
Šírka: 1000 mm
Výška: 1500 mm
Externé žalúzie: áno
Vnútorné parapety: áno
Vonkajšie parapety: áno
</t>
  </si>
  <si>
    <t xml:space="preserve">ks </t>
  </si>
  <si>
    <t xml:space="preserve">Profil: PASIV–HL 6 komorový
Farba: Farba / Biela
Šírka: 1000 mm
Výška: 1350 mm
Externé žalúzie: áno
Vnútorné parapety: áno
Vonkajšie parapety: áno
</t>
  </si>
  <si>
    <t>Profil: PASIV–HL 6 komorový
Farba: Farba / Biela
Šírka: 675 mm
Výška: 1015 mm
Externé žalúzie: áno
Vnútorné parapety: áno
Vonkajšie parapety: áno</t>
  </si>
  <si>
    <t>Typ</t>
  </si>
  <si>
    <t>OS</t>
  </si>
  <si>
    <t>Profil: PASIV–HL 6 komorový
Farba: Farba / Biela
Šírka: 515 mm
Výška: 990 mm
Externé žalúzie: áno
Vnútorné parapety: áno
Vonkajšie parapety: nie</t>
  </si>
  <si>
    <t>Profil: PASIV–HL 6 komorový
Farba: Farba / Biela
Šírka: 800 mm
Výška: 500 mm
Externé žalúzie: áno
Vnútorné parapety: áno
Vonkajšie parapety: nie</t>
  </si>
  <si>
    <t>Profil: PASIV–HL 6 komorový
Farba: Farba / Biela
Šírka: 1355 mm
Výška: 500 mm
Externé žalúzie: áno
Vnútorné parapety: áno
Vonkajšie parapety: nie</t>
  </si>
  <si>
    <t>Profil: PASIV–HL 6 komorový
Farba: Farba / Biela
Šírka: 1500 mm
Výška: 1650 mm
Externé žalúzie: áno
Vnútorné parapety: áno
Vonkajšie parapety: áno</t>
  </si>
  <si>
    <t>Profil: PASIV–HL 6 komorový
Farba: Farba / Biela
Šírka: 1000 mm
Výška: 1650 mm
Externé žalúzie: áno
Vnútorné parapety: áno
Vonkajšie parapety: áno</t>
  </si>
  <si>
    <t>Profil: PASIV–HL 6 komorový
Farba: Farba / Biela
Šírka: 1200 mm
Výška: 1100 mm
Externé žalúzie: áno
Vnútorné parapety: áno
Vonkajšie parapety: áno</t>
  </si>
  <si>
    <t>Profil: PASIV–HL 6 komorový
Farba: Farba / Biela
Šírka: 1400 mm
Výška: 995 mm
Externé žalúzie: áno
Vnútorné parapety: áno
Vonkajšie parapety: áno</t>
  </si>
  <si>
    <t>Profil: PASIV–HL 6 komorový
Farba: Farba / Biela
Šírka: 2065 mm
Výška: 860 mm
Externé žalúzie: áno
Vnútorné parapety: áno
Vonkajšie parapety: áno</t>
  </si>
  <si>
    <t>Profil: PASIV–HL 6 komorový
Farba: Farba / Biela
Šírka: 515 mm
Výška: 1150 mm
Externé žalúzie: áno
Vnútorné parapety: áno
Vonkajšie parapety: áno</t>
  </si>
  <si>
    <t>Profil: PASIV–HL 6 komorový
Farba: Farba / Biela
Šírka: 2405 mm
Výška: 995 mm
Externé žalúzie: áno
Vnútorné parapety: áno
Vonkajšie parapety: áno</t>
  </si>
  <si>
    <t>S</t>
  </si>
  <si>
    <t>FIX</t>
  </si>
  <si>
    <t>Profil: PASIV–HL 6 komorový
Farba: Farba / Biela
Šírka: 515 mm
Výška: 1650 mm
Externé žalúzie: áno
Vnútorné parapety: áno
Vonkajšie parapety: áno</t>
  </si>
  <si>
    <t>Profil: PASIV–HL 6 komorový
Farba: Farba / Biela
Šírka: 900 mm
Výška: 450 mm
Externé žalúzie: áno
Vnútorné parapety: áno
Vonkajšie parapety: áno</t>
  </si>
  <si>
    <t>Profil: PASIV–HL 6 komorový
Farba: Farba / Biela
Šírka: 1450 mm
Výška: 2400 mm
Externé žalúzie: áno
Vnútorné parapety: áno
Vonkajšie parapety: áno</t>
  </si>
  <si>
    <t>obyvačka</t>
  </si>
  <si>
    <t>hobby</t>
  </si>
  <si>
    <t>detská, prístavba</t>
  </si>
  <si>
    <t>prístavba</t>
  </si>
  <si>
    <t>chodba</t>
  </si>
  <si>
    <t>sklad</t>
  </si>
  <si>
    <t>strojovna</t>
  </si>
  <si>
    <t>sprcha</t>
  </si>
  <si>
    <t>kupeľňa</t>
  </si>
  <si>
    <t>spáľňa</t>
  </si>
  <si>
    <t>prístavba kúpeľňa</t>
  </si>
  <si>
    <t>obývačka</t>
  </si>
  <si>
    <t>kuchyňa</t>
  </si>
  <si>
    <t>Dvere vchodové</t>
  </si>
  <si>
    <t>Profil: Plastové dvere
Farba: Farba / Biela
Šírka: 1200 mm
Výška: 2450 mm</t>
  </si>
  <si>
    <t>Profil: Plastové dvere
Farba: Farba / Biela
Šírka: 1100 mm
Výška: 2100 mm</t>
  </si>
  <si>
    <t>Profil: Plastové dvere dvojkrídlo, pevná časť vľavo
Farba: Farba / Biela
Šírka: 900 mm
Výška: 2450 mm</t>
  </si>
  <si>
    <t>pivnica</t>
  </si>
  <si>
    <t>hlavné</t>
  </si>
  <si>
    <t>Balkón OS</t>
  </si>
  <si>
    <t>Profil: PASIV–HL 6 komorový
Farba: Farba / Biela
Šírka: 1000 mm
Výška: 2450 mm
Externé žalúzie: áno
Vnútorné parapety: áno
Vonkajšie parapety: áno</t>
  </si>
  <si>
    <t>;</t>
  </si>
  <si>
    <t>Balkón O+OS</t>
  </si>
  <si>
    <t>Profil: PASIV–HL 6 komorový
Farba: Farba / Biela
Šírka: 1500 mm
Výška: 2450 mm
Externé žalúzie: áno
Vnútorné parapety: áno
Vonkajšie parapety: áno</t>
  </si>
  <si>
    <t>spálňa</t>
  </si>
  <si>
    <t>prístavba, zimná zahrada</t>
  </si>
  <si>
    <t>Profil: Plastové dvere
Farba: Farba / Biela
Šírka: 850 mm
Výška: 1825 mm</t>
  </si>
  <si>
    <t>do podkrovia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</si>
</sst>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.00\ _E_U_R_-;\-* #,##0.00\ _E_U_R_-;_-* &quot;-&quot;??\ _E_U_R_-;_-@_-"/>
    <numFmt numFmtId="165" formatCode="_-* #,##0.00\ _K_č_-;\-* #,##0.00\ _K_č_-;_-* &quot;-&quot;??\ _K_č_-;_-@_-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2"/>
      <name val="Times New Roman"/>
      <family val="1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9"/>
      <name val="Arial"/>
      <family val="2"/>
      <charset val="238"/>
    </font>
    <font>
      <sz val="10"/>
      <color rgb="FFFF0000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11"/>
      <name val="Arial Narrow"/>
      <family val="2"/>
      <charset val="238"/>
    </font>
    <font>
      <b/>
      <sz val="11"/>
      <name val="Calibri"/>
      <family val="2"/>
      <charset val="238"/>
    </font>
    <font>
      <sz val="11"/>
      <color rgb="FFFF0000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7"/>
      <color theme="1"/>
      <name val="Arial"/>
      <family val="2"/>
      <charset val="238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5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/>
    <xf numFmtId="0" fontId="9" fillId="0" borderId="8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9" xfId="0" applyFont="1" applyBorder="1"/>
    <xf numFmtId="0" fontId="9" fillId="0" borderId="10" xfId="0" applyFont="1" applyBorder="1"/>
    <xf numFmtId="0" fontId="7" fillId="0" borderId="11" xfId="0" applyFont="1" applyBorder="1"/>
    <xf numFmtId="0" fontId="7" fillId="0" borderId="11" xfId="0" applyFont="1" applyBorder="1" applyAlignment="1">
      <alignment horizontal="right"/>
    </xf>
    <xf numFmtId="9" fontId="7" fillId="0" borderId="11" xfId="2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center"/>
    </xf>
    <xf numFmtId="9" fontId="9" fillId="0" borderId="13" xfId="2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9" fontId="9" fillId="0" borderId="15" xfId="2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/>
    </xf>
    <xf numFmtId="164" fontId="8" fillId="0" borderId="0" xfId="0" applyNumberFormat="1" applyFont="1"/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right" vertical="top" wrapText="1"/>
    </xf>
    <xf numFmtId="4" fontId="7" fillId="0" borderId="15" xfId="0" applyNumberFormat="1" applyFont="1" applyBorder="1" applyAlignment="1">
      <alignment horizontal="right" vertical="top" wrapText="1"/>
    </xf>
    <xf numFmtId="165" fontId="7" fillId="0" borderId="15" xfId="1" applyNumberFormat="1" applyFont="1" applyBorder="1" applyAlignment="1">
      <alignment horizontal="right" vertical="top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right" vertical="top" wrapText="1"/>
    </xf>
    <xf numFmtId="4" fontId="7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center"/>
    </xf>
    <xf numFmtId="1" fontId="7" fillId="0" borderId="14" xfId="0" applyNumberFormat="1" applyFont="1" applyBorder="1" applyAlignment="1">
      <alignment horizontal="center" vertical="top" wrapText="1"/>
    </xf>
    <xf numFmtId="0" fontId="7" fillId="0" borderId="15" xfId="0" applyFont="1" applyBorder="1" applyAlignment="1">
      <alignment vertical="top" wrapText="1"/>
    </xf>
    <xf numFmtId="3" fontId="7" fillId="0" borderId="15" xfId="0" applyNumberFormat="1" applyFont="1" applyBorder="1" applyAlignment="1">
      <alignment horizontal="right" vertical="top" wrapText="1"/>
    </xf>
    <xf numFmtId="165" fontId="7" fillId="0" borderId="20" xfId="1" applyNumberFormat="1" applyFont="1" applyBorder="1" applyAlignment="1">
      <alignment horizontal="right" vertical="top" wrapText="1"/>
    </xf>
    <xf numFmtId="0" fontId="7" fillId="0" borderId="16" xfId="0" applyFont="1" applyBorder="1"/>
    <xf numFmtId="0" fontId="7" fillId="0" borderId="18" xfId="0" applyFont="1" applyBorder="1" applyAlignment="1">
      <alignment vertical="top" wrapText="1"/>
    </xf>
    <xf numFmtId="3" fontId="7" fillId="0" borderId="18" xfId="0" applyNumberFormat="1" applyFont="1" applyBorder="1" applyAlignment="1">
      <alignment horizontal="right" vertical="top" wrapText="1"/>
    </xf>
    <xf numFmtId="165" fontId="7" fillId="0" borderId="18" xfId="1" applyNumberFormat="1" applyFont="1" applyBorder="1" applyAlignment="1">
      <alignment horizontal="right" vertical="top" wrapText="1"/>
    </xf>
    <xf numFmtId="165" fontId="7" fillId="0" borderId="21" xfId="1" applyNumberFormat="1" applyFont="1" applyBorder="1" applyAlignment="1">
      <alignment horizontal="right" vertical="top" wrapText="1"/>
    </xf>
    <xf numFmtId="0" fontId="7" fillId="0" borderId="19" xfId="0" applyFont="1" applyBorder="1"/>
    <xf numFmtId="0" fontId="7" fillId="0" borderId="18" xfId="0" applyFont="1" applyFill="1" applyBorder="1" applyAlignment="1">
      <alignment horizontal="center" vertical="top" wrapText="1"/>
    </xf>
    <xf numFmtId="3" fontId="7" fillId="0" borderId="18" xfId="0" applyNumberFormat="1" applyFont="1" applyFill="1" applyBorder="1" applyAlignment="1">
      <alignment horizontal="right" vertical="top" wrapText="1"/>
    </xf>
    <xf numFmtId="165" fontId="7" fillId="0" borderId="18" xfId="1" applyNumberFormat="1" applyFont="1" applyFill="1" applyBorder="1" applyAlignment="1">
      <alignment horizontal="right" vertical="top" wrapText="1"/>
    </xf>
    <xf numFmtId="1" fontId="7" fillId="0" borderId="17" xfId="0" applyNumberFormat="1" applyFont="1" applyBorder="1" applyAlignment="1">
      <alignment horizontal="center" vertical="top" wrapText="1"/>
    </xf>
    <xf numFmtId="1" fontId="7" fillId="0" borderId="22" xfId="0" applyNumberFormat="1" applyFont="1" applyBorder="1" applyAlignment="1">
      <alignment horizontal="center" vertical="top" wrapText="1"/>
    </xf>
    <xf numFmtId="3" fontId="7" fillId="0" borderId="23" xfId="0" applyNumberFormat="1" applyFont="1" applyBorder="1" applyAlignment="1">
      <alignment horizontal="right" vertical="top" wrapText="1"/>
    </xf>
    <xf numFmtId="165" fontId="7" fillId="0" borderId="23" xfId="1" applyNumberFormat="1" applyFont="1" applyBorder="1" applyAlignment="1">
      <alignment horizontal="right" vertical="top" wrapText="1"/>
    </xf>
    <xf numFmtId="165" fontId="7" fillId="0" borderId="24" xfId="1" applyNumberFormat="1" applyFont="1" applyBorder="1" applyAlignment="1">
      <alignment horizontal="right" vertical="top" wrapText="1"/>
    </xf>
    <xf numFmtId="0" fontId="7" fillId="0" borderId="25" xfId="0" applyFont="1" applyBorder="1"/>
    <xf numFmtId="0" fontId="7" fillId="0" borderId="23" xfId="0" applyFont="1" applyBorder="1" applyAlignment="1">
      <alignment vertical="top" wrapText="1"/>
    </xf>
    <xf numFmtId="0" fontId="7" fillId="0" borderId="23" xfId="0" applyFont="1" applyBorder="1" applyAlignment="1">
      <alignment horizontal="center" vertical="top" wrapText="1"/>
    </xf>
    <xf numFmtId="0" fontId="11" fillId="0" borderId="0" xfId="0" applyFont="1"/>
    <xf numFmtId="0" fontId="12" fillId="0" borderId="25" xfId="0" applyFont="1" applyBorder="1"/>
    <xf numFmtId="4" fontId="13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9" xfId="0" applyFont="1" applyBorder="1"/>
    <xf numFmtId="0" fontId="14" fillId="0" borderId="0" xfId="0" applyFont="1"/>
    <xf numFmtId="4" fontId="15" fillId="0" borderId="0" xfId="0" applyNumberFormat="1" applyFont="1" applyBorder="1"/>
    <xf numFmtId="1" fontId="7" fillId="0" borderId="26" xfId="0" applyNumberFormat="1" applyFont="1" applyBorder="1" applyAlignment="1">
      <alignment horizontal="center" vertical="top" wrapText="1"/>
    </xf>
    <xf numFmtId="0" fontId="7" fillId="0" borderId="27" xfId="0" applyFont="1" applyBorder="1" applyAlignment="1">
      <alignment vertical="top" wrapText="1"/>
    </xf>
    <xf numFmtId="0" fontId="7" fillId="0" borderId="27" xfId="0" applyFont="1" applyBorder="1" applyAlignment="1">
      <alignment horizontal="center" vertical="top" wrapText="1"/>
    </xf>
    <xf numFmtId="3" fontId="7" fillId="0" borderId="28" xfId="0" applyNumberFormat="1" applyFont="1" applyBorder="1" applyAlignment="1">
      <alignment horizontal="right" vertical="top" wrapText="1"/>
    </xf>
    <xf numFmtId="165" fontId="7" fillId="0" borderId="28" xfId="1" applyNumberFormat="1" applyFont="1" applyBorder="1" applyAlignment="1">
      <alignment horizontal="right" vertical="top" wrapText="1"/>
    </xf>
    <xf numFmtId="165" fontId="7" fillId="0" borderId="27" xfId="1" applyNumberFormat="1" applyFont="1" applyBorder="1" applyAlignment="1">
      <alignment horizontal="right" vertical="top" wrapText="1"/>
    </xf>
    <xf numFmtId="165" fontId="7" fillId="0" borderId="29" xfId="1" applyNumberFormat="1" applyFont="1" applyBorder="1" applyAlignment="1">
      <alignment horizontal="right" vertical="top" wrapText="1"/>
    </xf>
    <xf numFmtId="0" fontId="12" fillId="0" borderId="30" xfId="0" applyFont="1" applyBorder="1"/>
    <xf numFmtId="4" fontId="13" fillId="0" borderId="0" xfId="0" applyNumberFormat="1" applyFont="1"/>
    <xf numFmtId="0" fontId="7" fillId="0" borderId="14" xfId="0" applyFont="1" applyBorder="1" applyAlignment="1">
      <alignment vertical="top" wrapText="1"/>
    </xf>
    <xf numFmtId="165" fontId="7" fillId="0" borderId="16" xfId="0" applyNumberFormat="1" applyFont="1" applyBorder="1"/>
    <xf numFmtId="0" fontId="10" fillId="0" borderId="0" xfId="0" applyFont="1"/>
    <xf numFmtId="0" fontId="9" fillId="0" borderId="15" xfId="0" applyFont="1" applyBorder="1" applyAlignment="1">
      <alignment vertical="top"/>
    </xf>
    <xf numFmtId="1" fontId="7" fillId="0" borderId="14" xfId="0" applyNumberFormat="1" applyFont="1" applyBorder="1" applyAlignment="1">
      <alignment vertical="top" wrapText="1"/>
    </xf>
    <xf numFmtId="1" fontId="7" fillId="0" borderId="17" xfId="0" applyNumberFormat="1" applyFont="1" applyBorder="1" applyAlignment="1">
      <alignment vertical="top" wrapText="1"/>
    </xf>
    <xf numFmtId="165" fontId="7" fillId="0" borderId="19" xfId="0" applyNumberFormat="1" applyFont="1" applyBorder="1"/>
    <xf numFmtId="0" fontId="13" fillId="0" borderId="0" xfId="0" applyFont="1"/>
    <xf numFmtId="0" fontId="7" fillId="0" borderId="28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right" vertical="top" wrapText="1"/>
    </xf>
    <xf numFmtId="165" fontId="7" fillId="0" borderId="30" xfId="0" applyNumberFormat="1" applyFont="1" applyBorder="1"/>
    <xf numFmtId="0" fontId="9" fillId="0" borderId="15" xfId="0" applyFont="1" applyBorder="1" applyAlignment="1">
      <alignment vertical="top" wrapText="1"/>
    </xf>
    <xf numFmtId="1" fontId="7" fillId="0" borderId="26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165" fontId="9" fillId="0" borderId="15" xfId="1" applyNumberFormat="1" applyFont="1" applyBorder="1" applyAlignment="1">
      <alignment horizontal="right" vertical="top" wrapText="1"/>
    </xf>
    <xf numFmtId="0" fontId="16" fillId="0" borderId="14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9" fontId="7" fillId="0" borderId="15" xfId="0" applyNumberFormat="1" applyFont="1" applyBorder="1" applyAlignment="1">
      <alignment vertical="top" wrapText="1"/>
    </xf>
    <xf numFmtId="0" fontId="8" fillId="0" borderId="16" xfId="0" applyFont="1" applyBorder="1"/>
    <xf numFmtId="0" fontId="16" fillId="0" borderId="26" xfId="0" applyFont="1" applyBorder="1" applyAlignment="1">
      <alignment vertical="top" wrapText="1"/>
    </xf>
    <xf numFmtId="0" fontId="7" fillId="0" borderId="28" xfId="0" applyFont="1" applyBorder="1" applyAlignment="1">
      <alignment vertical="top"/>
    </xf>
    <xf numFmtId="9" fontId="7" fillId="0" borderId="28" xfId="0" applyNumberFormat="1" applyFont="1" applyBorder="1" applyAlignment="1">
      <alignment vertical="top" wrapText="1"/>
    </xf>
    <xf numFmtId="165" fontId="7" fillId="0" borderId="31" xfId="1" applyNumberFormat="1" applyFont="1" applyBorder="1" applyAlignment="1">
      <alignment horizontal="right" vertical="top" wrapText="1"/>
    </xf>
    <xf numFmtId="0" fontId="8" fillId="0" borderId="30" xfId="0" applyFont="1" applyBorder="1"/>
    <xf numFmtId="0" fontId="16" fillId="0" borderId="32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9" fontId="7" fillId="0" borderId="27" xfId="0" applyNumberFormat="1" applyFont="1" applyBorder="1" applyAlignment="1">
      <alignment vertical="top" wrapText="1"/>
    </xf>
    <xf numFmtId="0" fontId="7" fillId="0" borderId="27" xfId="0" applyFont="1" applyBorder="1" applyAlignment="1">
      <alignment horizontal="right" vertical="top" wrapText="1"/>
    </xf>
    <xf numFmtId="165" fontId="9" fillId="0" borderId="27" xfId="1" applyNumberFormat="1" applyFont="1" applyBorder="1" applyAlignment="1">
      <alignment horizontal="right" vertical="center" wrapText="1"/>
    </xf>
    <xf numFmtId="165" fontId="9" fillId="0" borderId="29" xfId="1" applyNumberFormat="1" applyFont="1" applyBorder="1" applyAlignment="1">
      <alignment horizontal="right" vertical="top" wrapText="1"/>
    </xf>
    <xf numFmtId="0" fontId="8" fillId="0" borderId="33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/>
    <xf numFmtId="4" fontId="18" fillId="0" borderId="0" xfId="0" applyNumberFormat="1" applyFont="1" applyBorder="1"/>
    <xf numFmtId="0" fontId="8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9" fillId="0" borderId="0" xfId="3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22864</xdr:colOff>
      <xdr:row>19</xdr:row>
      <xdr:rowOff>16769</xdr:rowOff>
    </xdr:from>
    <xdr:to>
      <xdr:col>9</xdr:col>
      <xdr:colOff>170188</xdr:colOff>
      <xdr:row>34</xdr:row>
      <xdr:rowOff>144402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1870" r="9842" b="21870"/>
        <a:stretch>
          <a:fillRect/>
        </a:stretch>
      </xdr:blipFill>
      <xdr:spPr bwMode="auto">
        <a:xfrm>
          <a:off x="22864" y="3712469"/>
          <a:ext cx="8178804" cy="2870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39"/>
  <sheetViews>
    <sheetView tabSelected="1" workbookViewId="0">
      <selection sqref="A1:G1"/>
    </sheetView>
  </sheetViews>
  <sheetFormatPr defaultColWidth="11.5546875" defaultRowHeight="14.4"/>
  <cols>
    <col min="1" max="1" width="14.77734375" bestFit="1" customWidth="1"/>
    <col min="3" max="3" width="21.44140625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A2" s="7" t="s">
        <v>7</v>
      </c>
      <c r="C2" t="s">
        <v>13</v>
      </c>
      <c r="D2" t="s">
        <v>14</v>
      </c>
      <c r="E2">
        <v>186.25</v>
      </c>
      <c r="F2" s="1" t="s">
        <v>12</v>
      </c>
      <c r="G2" s="1" t="s">
        <v>12</v>
      </c>
    </row>
    <row r="3" spans="1:7">
      <c r="C3" t="s">
        <v>15</v>
      </c>
      <c r="D3" t="s">
        <v>16</v>
      </c>
      <c r="E3">
        <v>42.225000000000001</v>
      </c>
      <c r="F3" s="1" t="s">
        <v>12</v>
      </c>
      <c r="G3" s="1" t="s">
        <v>12</v>
      </c>
    </row>
    <row r="4" spans="1:7">
      <c r="A4" s="134">
        <v>1</v>
      </c>
      <c r="B4" s="133"/>
      <c r="C4" s="132" t="s">
        <v>8</v>
      </c>
      <c r="D4" t="s">
        <v>9</v>
      </c>
      <c r="E4">
        <v>58</v>
      </c>
    </row>
    <row r="5" spans="1:7">
      <c r="A5" s="134"/>
      <c r="B5" s="133"/>
      <c r="C5" s="132"/>
      <c r="D5" t="s">
        <v>10</v>
      </c>
      <c r="E5">
        <v>3.8</v>
      </c>
    </row>
    <row r="6" spans="1:7">
      <c r="A6" s="134">
        <v>2</v>
      </c>
      <c r="B6" s="133"/>
      <c r="C6" s="132" t="s">
        <v>11</v>
      </c>
      <c r="D6" t="s">
        <v>9</v>
      </c>
      <c r="E6">
        <v>58</v>
      </c>
    </row>
    <row r="7" spans="1:7">
      <c r="A7" s="134"/>
      <c r="B7" s="133"/>
      <c r="C7" s="132"/>
      <c r="D7" t="s">
        <v>10</v>
      </c>
      <c r="E7">
        <v>0.23</v>
      </c>
    </row>
    <row r="8" spans="1:7">
      <c r="A8" s="134">
        <v>3</v>
      </c>
      <c r="B8" s="133"/>
      <c r="C8" s="132" t="s">
        <v>17</v>
      </c>
      <c r="D8" t="s">
        <v>18</v>
      </c>
      <c r="E8">
        <v>44.284999999999997</v>
      </c>
    </row>
    <row r="9" spans="1:7">
      <c r="A9" s="134"/>
      <c r="B9" s="133"/>
      <c r="C9" s="132"/>
      <c r="D9" t="s">
        <v>10</v>
      </c>
      <c r="E9">
        <v>1.31</v>
      </c>
    </row>
    <row r="10" spans="1:7">
      <c r="A10" s="7" t="s">
        <v>19</v>
      </c>
      <c r="C10" t="s">
        <v>13</v>
      </c>
      <c r="D10" t="s">
        <v>14</v>
      </c>
      <c r="E10">
        <v>34.286000000000001</v>
      </c>
      <c r="F10" s="1" t="s">
        <v>12</v>
      </c>
      <c r="G10" s="1" t="s">
        <v>12</v>
      </c>
    </row>
    <row r="11" spans="1:7">
      <c r="C11" t="s">
        <v>15</v>
      </c>
      <c r="D11" t="s">
        <v>16</v>
      </c>
      <c r="E11">
        <v>39.246000000000002</v>
      </c>
      <c r="F11" s="1" t="s">
        <v>12</v>
      </c>
      <c r="G11" s="1" t="s">
        <v>12</v>
      </c>
    </row>
    <row r="12" spans="1:7">
      <c r="A12" s="134">
        <v>4</v>
      </c>
      <c r="B12" s="133"/>
      <c r="C12" s="132" t="s">
        <v>20</v>
      </c>
      <c r="D12" t="s">
        <v>9</v>
      </c>
      <c r="E12">
        <v>10</v>
      </c>
    </row>
    <row r="13" spans="1:7">
      <c r="A13" s="134"/>
      <c r="B13" s="133"/>
      <c r="C13" s="132"/>
      <c r="D13" t="s">
        <v>10</v>
      </c>
      <c r="E13">
        <v>0.69499999999999995</v>
      </c>
    </row>
    <row r="14" spans="1:7">
      <c r="A14" s="134">
        <v>5</v>
      </c>
      <c r="B14" s="133"/>
      <c r="C14" s="132" t="s">
        <v>21</v>
      </c>
      <c r="D14" t="s">
        <v>9</v>
      </c>
      <c r="E14">
        <v>10</v>
      </c>
    </row>
    <row r="15" spans="1:7">
      <c r="A15" s="134"/>
      <c r="B15" s="133"/>
      <c r="C15" s="132"/>
      <c r="D15" t="s">
        <v>10</v>
      </c>
      <c r="E15">
        <v>0.34699999999999998</v>
      </c>
    </row>
    <row r="16" spans="1:7">
      <c r="A16" s="134">
        <v>6</v>
      </c>
      <c r="B16" s="133"/>
      <c r="C16" s="132" t="s">
        <v>17</v>
      </c>
      <c r="D16" t="s">
        <v>18</v>
      </c>
      <c r="E16">
        <v>6.6</v>
      </c>
    </row>
    <row r="17" spans="1:5">
      <c r="A17" s="134"/>
      <c r="B17" s="133"/>
      <c r="C17" s="132"/>
      <c r="D17" t="s">
        <v>10</v>
      </c>
      <c r="E17">
        <v>0.19500000000000001</v>
      </c>
    </row>
    <row r="38" spans="1:1">
      <c r="A38" t="s">
        <v>22</v>
      </c>
    </row>
    <row r="39" spans="1:1">
      <c r="A39" t="s">
        <v>23</v>
      </c>
    </row>
  </sheetData>
  <mergeCells count="18">
    <mergeCell ref="B16:B17"/>
    <mergeCell ref="A4:A5"/>
    <mergeCell ref="A6:A7"/>
    <mergeCell ref="A8:A9"/>
    <mergeCell ref="A12:A13"/>
    <mergeCell ref="A14:A15"/>
    <mergeCell ref="A16:A17"/>
    <mergeCell ref="B4:B5"/>
    <mergeCell ref="B6:B7"/>
    <mergeCell ref="B8:B9"/>
    <mergeCell ref="B12:B13"/>
    <mergeCell ref="B14:B15"/>
    <mergeCell ref="C16:C17"/>
    <mergeCell ref="C4:C5"/>
    <mergeCell ref="C6:C7"/>
    <mergeCell ref="C8:C9"/>
    <mergeCell ref="C12:C13"/>
    <mergeCell ref="C14:C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8"/>
  <sheetViews>
    <sheetView workbookViewId="0">
      <selection activeCell="K21" sqref="K21"/>
    </sheetView>
  </sheetViews>
  <sheetFormatPr defaultColWidth="11.5546875" defaultRowHeight="14.4"/>
  <cols>
    <col min="1" max="1" width="21.33203125" customWidth="1"/>
    <col min="3" max="3" width="61.109375" bestFit="1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A2" s="9">
        <v>1</v>
      </c>
      <c r="B2" s="10"/>
      <c r="C2" s="9" t="s">
        <v>26</v>
      </c>
      <c r="D2" s="10" t="s">
        <v>10</v>
      </c>
      <c r="E2" s="10">
        <v>353</v>
      </c>
      <c r="F2" s="10"/>
      <c r="G2" s="10"/>
    </row>
    <row r="3" spans="1:7">
      <c r="A3">
        <v>2</v>
      </c>
      <c r="C3" t="s">
        <v>24</v>
      </c>
      <c r="D3" t="s">
        <v>10</v>
      </c>
      <c r="E3">
        <v>333</v>
      </c>
    </row>
    <row r="4" spans="1:7" ht="28.8">
      <c r="A4" s="9">
        <v>3</v>
      </c>
      <c r="C4" s="8" t="s">
        <v>25</v>
      </c>
      <c r="D4" t="s">
        <v>10</v>
      </c>
      <c r="E4" s="10">
        <v>48</v>
      </c>
    </row>
    <row r="5" spans="1:7">
      <c r="A5">
        <v>4</v>
      </c>
      <c r="C5" t="s">
        <v>28</v>
      </c>
      <c r="D5" t="s">
        <v>10</v>
      </c>
      <c r="E5">
        <v>14.61</v>
      </c>
    </row>
    <row r="6" spans="1:7">
      <c r="A6" s="9">
        <v>5</v>
      </c>
      <c r="C6" t="s">
        <v>32</v>
      </c>
      <c r="D6" t="s">
        <v>27</v>
      </c>
      <c r="E6">
        <v>0.3</v>
      </c>
    </row>
    <row r="7" spans="1:7">
      <c r="A7">
        <v>6</v>
      </c>
      <c r="C7" t="s">
        <v>29</v>
      </c>
      <c r="D7" t="s">
        <v>10</v>
      </c>
      <c r="E7">
        <v>18</v>
      </c>
    </row>
    <row r="8" spans="1:7">
      <c r="A8" s="9">
        <v>7</v>
      </c>
      <c r="C8" t="s">
        <v>30</v>
      </c>
      <c r="D8" t="s">
        <v>18</v>
      </c>
      <c r="E8">
        <v>72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8"/>
  <sheetViews>
    <sheetView workbookViewId="0">
      <selection activeCell="E9" sqref="E9"/>
    </sheetView>
  </sheetViews>
  <sheetFormatPr defaultColWidth="11.5546875" defaultRowHeight="14.4"/>
  <cols>
    <col min="3" max="3" width="42.88671875" bestFit="1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C2" t="s">
        <v>31</v>
      </c>
      <c r="D2" t="s">
        <v>14</v>
      </c>
      <c r="E2">
        <v>195</v>
      </c>
    </row>
    <row r="3" spans="1:7">
      <c r="C3" t="s">
        <v>117</v>
      </c>
      <c r="D3" t="s">
        <v>14</v>
      </c>
      <c r="E3">
        <v>103</v>
      </c>
    </row>
    <row r="4" spans="1:7">
      <c r="C4" t="s">
        <v>119</v>
      </c>
      <c r="D4" t="s">
        <v>14</v>
      </c>
      <c r="E4">
        <v>94</v>
      </c>
    </row>
    <row r="5" spans="1:7">
      <c r="C5" t="s">
        <v>121</v>
      </c>
      <c r="D5" t="s">
        <v>14</v>
      </c>
      <c r="E5">
        <v>192</v>
      </c>
    </row>
    <row r="6" spans="1:7">
      <c r="C6" t="s">
        <v>122</v>
      </c>
      <c r="D6" t="s">
        <v>14</v>
      </c>
      <c r="E6">
        <v>222</v>
      </c>
    </row>
    <row r="7" spans="1:7">
      <c r="C7" t="s">
        <v>123</v>
      </c>
      <c r="D7" t="s">
        <v>14</v>
      </c>
      <c r="E7">
        <v>192</v>
      </c>
    </row>
    <row r="8" spans="1:7">
      <c r="C8" t="s">
        <v>124</v>
      </c>
      <c r="D8" t="s">
        <v>14</v>
      </c>
      <c r="E8">
        <v>94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5"/>
  <sheetViews>
    <sheetView topLeftCell="A46" workbookViewId="0">
      <selection activeCell="B65" sqref="B65"/>
    </sheetView>
  </sheetViews>
  <sheetFormatPr defaultColWidth="9.109375" defaultRowHeight="14.4"/>
  <cols>
    <col min="1" max="1" width="5.109375" style="16" customWidth="1"/>
    <col min="2" max="2" width="34" style="16" customWidth="1"/>
    <col min="3" max="3" width="7.5546875" style="16" customWidth="1"/>
    <col min="4" max="4" width="11.5546875" style="16" customWidth="1"/>
    <col min="5" max="5" width="12.109375" style="127" customWidth="1"/>
    <col min="6" max="6" width="15.109375" style="127" customWidth="1"/>
    <col min="7" max="7" width="12.109375" style="127" customWidth="1"/>
    <col min="8" max="8" width="13.44140625" style="16" bestFit="1" customWidth="1"/>
    <col min="9" max="256" width="9.109375" style="16"/>
    <col min="257" max="257" width="5.109375" style="16" customWidth="1"/>
    <col min="258" max="258" width="34" style="16" customWidth="1"/>
    <col min="259" max="259" width="7.5546875" style="16" customWidth="1"/>
    <col min="260" max="260" width="11.5546875" style="16" customWidth="1"/>
    <col min="261" max="261" width="12.109375" style="16" customWidth="1"/>
    <col min="262" max="262" width="15.109375" style="16" customWidth="1"/>
    <col min="263" max="263" width="12.109375" style="16" customWidth="1"/>
    <col min="264" max="264" width="13.44140625" style="16" bestFit="1" customWidth="1"/>
    <col min="265" max="512" width="9.109375" style="16"/>
    <col min="513" max="513" width="5.109375" style="16" customWidth="1"/>
    <col min="514" max="514" width="34" style="16" customWidth="1"/>
    <col min="515" max="515" width="7.5546875" style="16" customWidth="1"/>
    <col min="516" max="516" width="11.5546875" style="16" customWidth="1"/>
    <col min="517" max="517" width="12.109375" style="16" customWidth="1"/>
    <col min="518" max="518" width="15.109375" style="16" customWidth="1"/>
    <col min="519" max="519" width="12.109375" style="16" customWidth="1"/>
    <col min="520" max="520" width="13.44140625" style="16" bestFit="1" customWidth="1"/>
    <col min="521" max="768" width="9.109375" style="16"/>
    <col min="769" max="769" width="5.109375" style="16" customWidth="1"/>
    <col min="770" max="770" width="34" style="16" customWidth="1"/>
    <col min="771" max="771" width="7.5546875" style="16" customWidth="1"/>
    <col min="772" max="772" width="11.5546875" style="16" customWidth="1"/>
    <col min="773" max="773" width="12.109375" style="16" customWidth="1"/>
    <col min="774" max="774" width="15.109375" style="16" customWidth="1"/>
    <col min="775" max="775" width="12.109375" style="16" customWidth="1"/>
    <col min="776" max="776" width="13.44140625" style="16" bestFit="1" customWidth="1"/>
    <col min="777" max="1024" width="9.109375" style="16"/>
    <col min="1025" max="1025" width="5.109375" style="16" customWidth="1"/>
    <col min="1026" max="1026" width="34" style="16" customWidth="1"/>
    <col min="1027" max="1027" width="7.5546875" style="16" customWidth="1"/>
    <col min="1028" max="1028" width="11.5546875" style="16" customWidth="1"/>
    <col min="1029" max="1029" width="12.109375" style="16" customWidth="1"/>
    <col min="1030" max="1030" width="15.109375" style="16" customWidth="1"/>
    <col min="1031" max="1031" width="12.109375" style="16" customWidth="1"/>
    <col min="1032" max="1032" width="13.44140625" style="16" bestFit="1" customWidth="1"/>
    <col min="1033" max="1280" width="9.109375" style="16"/>
    <col min="1281" max="1281" width="5.109375" style="16" customWidth="1"/>
    <col min="1282" max="1282" width="34" style="16" customWidth="1"/>
    <col min="1283" max="1283" width="7.5546875" style="16" customWidth="1"/>
    <col min="1284" max="1284" width="11.5546875" style="16" customWidth="1"/>
    <col min="1285" max="1285" width="12.109375" style="16" customWidth="1"/>
    <col min="1286" max="1286" width="15.109375" style="16" customWidth="1"/>
    <col min="1287" max="1287" width="12.109375" style="16" customWidth="1"/>
    <col min="1288" max="1288" width="13.44140625" style="16" bestFit="1" customWidth="1"/>
    <col min="1289" max="1536" width="9.109375" style="16"/>
    <col min="1537" max="1537" width="5.109375" style="16" customWidth="1"/>
    <col min="1538" max="1538" width="34" style="16" customWidth="1"/>
    <col min="1539" max="1539" width="7.5546875" style="16" customWidth="1"/>
    <col min="1540" max="1540" width="11.5546875" style="16" customWidth="1"/>
    <col min="1541" max="1541" width="12.109375" style="16" customWidth="1"/>
    <col min="1542" max="1542" width="15.109375" style="16" customWidth="1"/>
    <col min="1543" max="1543" width="12.109375" style="16" customWidth="1"/>
    <col min="1544" max="1544" width="13.44140625" style="16" bestFit="1" customWidth="1"/>
    <col min="1545" max="1792" width="9.109375" style="16"/>
    <col min="1793" max="1793" width="5.109375" style="16" customWidth="1"/>
    <col min="1794" max="1794" width="34" style="16" customWidth="1"/>
    <col min="1795" max="1795" width="7.5546875" style="16" customWidth="1"/>
    <col min="1796" max="1796" width="11.5546875" style="16" customWidth="1"/>
    <col min="1797" max="1797" width="12.109375" style="16" customWidth="1"/>
    <col min="1798" max="1798" width="15.109375" style="16" customWidth="1"/>
    <col min="1799" max="1799" width="12.109375" style="16" customWidth="1"/>
    <col min="1800" max="1800" width="13.44140625" style="16" bestFit="1" customWidth="1"/>
    <col min="1801" max="2048" width="9.109375" style="16"/>
    <col min="2049" max="2049" width="5.109375" style="16" customWidth="1"/>
    <col min="2050" max="2050" width="34" style="16" customWidth="1"/>
    <col min="2051" max="2051" width="7.5546875" style="16" customWidth="1"/>
    <col min="2052" max="2052" width="11.5546875" style="16" customWidth="1"/>
    <col min="2053" max="2053" width="12.109375" style="16" customWidth="1"/>
    <col min="2054" max="2054" width="15.109375" style="16" customWidth="1"/>
    <col min="2055" max="2055" width="12.109375" style="16" customWidth="1"/>
    <col min="2056" max="2056" width="13.44140625" style="16" bestFit="1" customWidth="1"/>
    <col min="2057" max="2304" width="9.109375" style="16"/>
    <col min="2305" max="2305" width="5.109375" style="16" customWidth="1"/>
    <col min="2306" max="2306" width="34" style="16" customWidth="1"/>
    <col min="2307" max="2307" width="7.5546875" style="16" customWidth="1"/>
    <col min="2308" max="2308" width="11.5546875" style="16" customWidth="1"/>
    <col min="2309" max="2309" width="12.109375" style="16" customWidth="1"/>
    <col min="2310" max="2310" width="15.109375" style="16" customWidth="1"/>
    <col min="2311" max="2311" width="12.109375" style="16" customWidth="1"/>
    <col min="2312" max="2312" width="13.44140625" style="16" bestFit="1" customWidth="1"/>
    <col min="2313" max="2560" width="9.109375" style="16"/>
    <col min="2561" max="2561" width="5.109375" style="16" customWidth="1"/>
    <col min="2562" max="2562" width="34" style="16" customWidth="1"/>
    <col min="2563" max="2563" width="7.5546875" style="16" customWidth="1"/>
    <col min="2564" max="2564" width="11.5546875" style="16" customWidth="1"/>
    <col min="2565" max="2565" width="12.109375" style="16" customWidth="1"/>
    <col min="2566" max="2566" width="15.109375" style="16" customWidth="1"/>
    <col min="2567" max="2567" width="12.109375" style="16" customWidth="1"/>
    <col min="2568" max="2568" width="13.44140625" style="16" bestFit="1" customWidth="1"/>
    <col min="2569" max="2816" width="9.109375" style="16"/>
    <col min="2817" max="2817" width="5.109375" style="16" customWidth="1"/>
    <col min="2818" max="2818" width="34" style="16" customWidth="1"/>
    <col min="2819" max="2819" width="7.5546875" style="16" customWidth="1"/>
    <col min="2820" max="2820" width="11.5546875" style="16" customWidth="1"/>
    <col min="2821" max="2821" width="12.109375" style="16" customWidth="1"/>
    <col min="2822" max="2822" width="15.109375" style="16" customWidth="1"/>
    <col min="2823" max="2823" width="12.109375" style="16" customWidth="1"/>
    <col min="2824" max="2824" width="13.44140625" style="16" bestFit="1" customWidth="1"/>
    <col min="2825" max="3072" width="9.109375" style="16"/>
    <col min="3073" max="3073" width="5.109375" style="16" customWidth="1"/>
    <col min="3074" max="3074" width="34" style="16" customWidth="1"/>
    <col min="3075" max="3075" width="7.5546875" style="16" customWidth="1"/>
    <col min="3076" max="3076" width="11.5546875" style="16" customWidth="1"/>
    <col min="3077" max="3077" width="12.109375" style="16" customWidth="1"/>
    <col min="3078" max="3078" width="15.109375" style="16" customWidth="1"/>
    <col min="3079" max="3079" width="12.109375" style="16" customWidth="1"/>
    <col min="3080" max="3080" width="13.44140625" style="16" bestFit="1" customWidth="1"/>
    <col min="3081" max="3328" width="9.109375" style="16"/>
    <col min="3329" max="3329" width="5.109375" style="16" customWidth="1"/>
    <col min="3330" max="3330" width="34" style="16" customWidth="1"/>
    <col min="3331" max="3331" width="7.5546875" style="16" customWidth="1"/>
    <col min="3332" max="3332" width="11.5546875" style="16" customWidth="1"/>
    <col min="3333" max="3333" width="12.109375" style="16" customWidth="1"/>
    <col min="3334" max="3334" width="15.109375" style="16" customWidth="1"/>
    <col min="3335" max="3335" width="12.109375" style="16" customWidth="1"/>
    <col min="3336" max="3336" width="13.44140625" style="16" bestFit="1" customWidth="1"/>
    <col min="3337" max="3584" width="9.109375" style="16"/>
    <col min="3585" max="3585" width="5.109375" style="16" customWidth="1"/>
    <col min="3586" max="3586" width="34" style="16" customWidth="1"/>
    <col min="3587" max="3587" width="7.5546875" style="16" customWidth="1"/>
    <col min="3588" max="3588" width="11.5546875" style="16" customWidth="1"/>
    <col min="3589" max="3589" width="12.109375" style="16" customWidth="1"/>
    <col min="3590" max="3590" width="15.109375" style="16" customWidth="1"/>
    <col min="3591" max="3591" width="12.109375" style="16" customWidth="1"/>
    <col min="3592" max="3592" width="13.44140625" style="16" bestFit="1" customWidth="1"/>
    <col min="3593" max="3840" width="9.109375" style="16"/>
    <col min="3841" max="3841" width="5.109375" style="16" customWidth="1"/>
    <col min="3842" max="3842" width="34" style="16" customWidth="1"/>
    <col min="3843" max="3843" width="7.5546875" style="16" customWidth="1"/>
    <col min="3844" max="3844" width="11.5546875" style="16" customWidth="1"/>
    <col min="3845" max="3845" width="12.109375" style="16" customWidth="1"/>
    <col min="3846" max="3846" width="15.109375" style="16" customWidth="1"/>
    <col min="3847" max="3847" width="12.109375" style="16" customWidth="1"/>
    <col min="3848" max="3848" width="13.44140625" style="16" bestFit="1" customWidth="1"/>
    <col min="3849" max="4096" width="9.109375" style="16"/>
    <col min="4097" max="4097" width="5.109375" style="16" customWidth="1"/>
    <col min="4098" max="4098" width="34" style="16" customWidth="1"/>
    <col min="4099" max="4099" width="7.5546875" style="16" customWidth="1"/>
    <col min="4100" max="4100" width="11.5546875" style="16" customWidth="1"/>
    <col min="4101" max="4101" width="12.109375" style="16" customWidth="1"/>
    <col min="4102" max="4102" width="15.109375" style="16" customWidth="1"/>
    <col min="4103" max="4103" width="12.109375" style="16" customWidth="1"/>
    <col min="4104" max="4104" width="13.44140625" style="16" bestFit="1" customWidth="1"/>
    <col min="4105" max="4352" width="9.109375" style="16"/>
    <col min="4353" max="4353" width="5.109375" style="16" customWidth="1"/>
    <col min="4354" max="4354" width="34" style="16" customWidth="1"/>
    <col min="4355" max="4355" width="7.5546875" style="16" customWidth="1"/>
    <col min="4356" max="4356" width="11.5546875" style="16" customWidth="1"/>
    <col min="4357" max="4357" width="12.109375" style="16" customWidth="1"/>
    <col min="4358" max="4358" width="15.109375" style="16" customWidth="1"/>
    <col min="4359" max="4359" width="12.109375" style="16" customWidth="1"/>
    <col min="4360" max="4360" width="13.44140625" style="16" bestFit="1" customWidth="1"/>
    <col min="4361" max="4608" width="9.109375" style="16"/>
    <col min="4609" max="4609" width="5.109375" style="16" customWidth="1"/>
    <col min="4610" max="4610" width="34" style="16" customWidth="1"/>
    <col min="4611" max="4611" width="7.5546875" style="16" customWidth="1"/>
    <col min="4612" max="4612" width="11.5546875" style="16" customWidth="1"/>
    <col min="4613" max="4613" width="12.109375" style="16" customWidth="1"/>
    <col min="4614" max="4614" width="15.109375" style="16" customWidth="1"/>
    <col min="4615" max="4615" width="12.109375" style="16" customWidth="1"/>
    <col min="4616" max="4616" width="13.44140625" style="16" bestFit="1" customWidth="1"/>
    <col min="4617" max="4864" width="9.109375" style="16"/>
    <col min="4865" max="4865" width="5.109375" style="16" customWidth="1"/>
    <col min="4866" max="4866" width="34" style="16" customWidth="1"/>
    <col min="4867" max="4867" width="7.5546875" style="16" customWidth="1"/>
    <col min="4868" max="4868" width="11.5546875" style="16" customWidth="1"/>
    <col min="4869" max="4869" width="12.109375" style="16" customWidth="1"/>
    <col min="4870" max="4870" width="15.109375" style="16" customWidth="1"/>
    <col min="4871" max="4871" width="12.109375" style="16" customWidth="1"/>
    <col min="4872" max="4872" width="13.44140625" style="16" bestFit="1" customWidth="1"/>
    <col min="4873" max="5120" width="9.109375" style="16"/>
    <col min="5121" max="5121" width="5.109375" style="16" customWidth="1"/>
    <col min="5122" max="5122" width="34" style="16" customWidth="1"/>
    <col min="5123" max="5123" width="7.5546875" style="16" customWidth="1"/>
    <col min="5124" max="5124" width="11.5546875" style="16" customWidth="1"/>
    <col min="5125" max="5125" width="12.109375" style="16" customWidth="1"/>
    <col min="5126" max="5126" width="15.109375" style="16" customWidth="1"/>
    <col min="5127" max="5127" width="12.109375" style="16" customWidth="1"/>
    <col min="5128" max="5128" width="13.44140625" style="16" bestFit="1" customWidth="1"/>
    <col min="5129" max="5376" width="9.109375" style="16"/>
    <col min="5377" max="5377" width="5.109375" style="16" customWidth="1"/>
    <col min="5378" max="5378" width="34" style="16" customWidth="1"/>
    <col min="5379" max="5379" width="7.5546875" style="16" customWidth="1"/>
    <col min="5380" max="5380" width="11.5546875" style="16" customWidth="1"/>
    <col min="5381" max="5381" width="12.109375" style="16" customWidth="1"/>
    <col min="5382" max="5382" width="15.109375" style="16" customWidth="1"/>
    <col min="5383" max="5383" width="12.109375" style="16" customWidth="1"/>
    <col min="5384" max="5384" width="13.44140625" style="16" bestFit="1" customWidth="1"/>
    <col min="5385" max="5632" width="9.109375" style="16"/>
    <col min="5633" max="5633" width="5.109375" style="16" customWidth="1"/>
    <col min="5634" max="5634" width="34" style="16" customWidth="1"/>
    <col min="5635" max="5635" width="7.5546875" style="16" customWidth="1"/>
    <col min="5636" max="5636" width="11.5546875" style="16" customWidth="1"/>
    <col min="5637" max="5637" width="12.109375" style="16" customWidth="1"/>
    <col min="5638" max="5638" width="15.109375" style="16" customWidth="1"/>
    <col min="5639" max="5639" width="12.109375" style="16" customWidth="1"/>
    <col min="5640" max="5640" width="13.44140625" style="16" bestFit="1" customWidth="1"/>
    <col min="5641" max="5888" width="9.109375" style="16"/>
    <col min="5889" max="5889" width="5.109375" style="16" customWidth="1"/>
    <col min="5890" max="5890" width="34" style="16" customWidth="1"/>
    <col min="5891" max="5891" width="7.5546875" style="16" customWidth="1"/>
    <col min="5892" max="5892" width="11.5546875" style="16" customWidth="1"/>
    <col min="5893" max="5893" width="12.109375" style="16" customWidth="1"/>
    <col min="5894" max="5894" width="15.109375" style="16" customWidth="1"/>
    <col min="5895" max="5895" width="12.109375" style="16" customWidth="1"/>
    <col min="5896" max="5896" width="13.44140625" style="16" bestFit="1" customWidth="1"/>
    <col min="5897" max="6144" width="9.109375" style="16"/>
    <col min="6145" max="6145" width="5.109375" style="16" customWidth="1"/>
    <col min="6146" max="6146" width="34" style="16" customWidth="1"/>
    <col min="6147" max="6147" width="7.5546875" style="16" customWidth="1"/>
    <col min="6148" max="6148" width="11.5546875" style="16" customWidth="1"/>
    <col min="6149" max="6149" width="12.109375" style="16" customWidth="1"/>
    <col min="6150" max="6150" width="15.109375" style="16" customWidth="1"/>
    <col min="6151" max="6151" width="12.109375" style="16" customWidth="1"/>
    <col min="6152" max="6152" width="13.44140625" style="16" bestFit="1" customWidth="1"/>
    <col min="6153" max="6400" width="9.109375" style="16"/>
    <col min="6401" max="6401" width="5.109375" style="16" customWidth="1"/>
    <col min="6402" max="6402" width="34" style="16" customWidth="1"/>
    <col min="6403" max="6403" width="7.5546875" style="16" customWidth="1"/>
    <col min="6404" max="6404" width="11.5546875" style="16" customWidth="1"/>
    <col min="6405" max="6405" width="12.109375" style="16" customWidth="1"/>
    <col min="6406" max="6406" width="15.109375" style="16" customWidth="1"/>
    <col min="6407" max="6407" width="12.109375" style="16" customWidth="1"/>
    <col min="6408" max="6408" width="13.44140625" style="16" bestFit="1" customWidth="1"/>
    <col min="6409" max="6656" width="9.109375" style="16"/>
    <col min="6657" max="6657" width="5.109375" style="16" customWidth="1"/>
    <col min="6658" max="6658" width="34" style="16" customWidth="1"/>
    <col min="6659" max="6659" width="7.5546875" style="16" customWidth="1"/>
    <col min="6660" max="6660" width="11.5546875" style="16" customWidth="1"/>
    <col min="6661" max="6661" width="12.109375" style="16" customWidth="1"/>
    <col min="6662" max="6662" width="15.109375" style="16" customWidth="1"/>
    <col min="6663" max="6663" width="12.109375" style="16" customWidth="1"/>
    <col min="6664" max="6664" width="13.44140625" style="16" bestFit="1" customWidth="1"/>
    <col min="6665" max="6912" width="9.109375" style="16"/>
    <col min="6913" max="6913" width="5.109375" style="16" customWidth="1"/>
    <col min="6914" max="6914" width="34" style="16" customWidth="1"/>
    <col min="6915" max="6915" width="7.5546875" style="16" customWidth="1"/>
    <col min="6916" max="6916" width="11.5546875" style="16" customWidth="1"/>
    <col min="6917" max="6917" width="12.109375" style="16" customWidth="1"/>
    <col min="6918" max="6918" width="15.109375" style="16" customWidth="1"/>
    <col min="6919" max="6919" width="12.109375" style="16" customWidth="1"/>
    <col min="6920" max="6920" width="13.44140625" style="16" bestFit="1" customWidth="1"/>
    <col min="6921" max="7168" width="9.109375" style="16"/>
    <col min="7169" max="7169" width="5.109375" style="16" customWidth="1"/>
    <col min="7170" max="7170" width="34" style="16" customWidth="1"/>
    <col min="7171" max="7171" width="7.5546875" style="16" customWidth="1"/>
    <col min="7172" max="7172" width="11.5546875" style="16" customWidth="1"/>
    <col min="7173" max="7173" width="12.109375" style="16" customWidth="1"/>
    <col min="7174" max="7174" width="15.109375" style="16" customWidth="1"/>
    <col min="7175" max="7175" width="12.109375" style="16" customWidth="1"/>
    <col min="7176" max="7176" width="13.44140625" style="16" bestFit="1" customWidth="1"/>
    <col min="7177" max="7424" width="9.109375" style="16"/>
    <col min="7425" max="7425" width="5.109375" style="16" customWidth="1"/>
    <col min="7426" max="7426" width="34" style="16" customWidth="1"/>
    <col min="7427" max="7427" width="7.5546875" style="16" customWidth="1"/>
    <col min="7428" max="7428" width="11.5546875" style="16" customWidth="1"/>
    <col min="7429" max="7429" width="12.109375" style="16" customWidth="1"/>
    <col min="7430" max="7430" width="15.109375" style="16" customWidth="1"/>
    <col min="7431" max="7431" width="12.109375" style="16" customWidth="1"/>
    <col min="7432" max="7432" width="13.44140625" style="16" bestFit="1" customWidth="1"/>
    <col min="7433" max="7680" width="9.109375" style="16"/>
    <col min="7681" max="7681" width="5.109375" style="16" customWidth="1"/>
    <col min="7682" max="7682" width="34" style="16" customWidth="1"/>
    <col min="7683" max="7683" width="7.5546875" style="16" customWidth="1"/>
    <col min="7684" max="7684" width="11.5546875" style="16" customWidth="1"/>
    <col min="7685" max="7685" width="12.109375" style="16" customWidth="1"/>
    <col min="7686" max="7686" width="15.109375" style="16" customWidth="1"/>
    <col min="7687" max="7687" width="12.109375" style="16" customWidth="1"/>
    <col min="7688" max="7688" width="13.44140625" style="16" bestFit="1" customWidth="1"/>
    <col min="7689" max="7936" width="9.109375" style="16"/>
    <col min="7937" max="7937" width="5.109375" style="16" customWidth="1"/>
    <col min="7938" max="7938" width="34" style="16" customWidth="1"/>
    <col min="7939" max="7939" width="7.5546875" style="16" customWidth="1"/>
    <col min="7940" max="7940" width="11.5546875" style="16" customWidth="1"/>
    <col min="7941" max="7941" width="12.109375" style="16" customWidth="1"/>
    <col min="7942" max="7942" width="15.109375" style="16" customWidth="1"/>
    <col min="7943" max="7943" width="12.109375" style="16" customWidth="1"/>
    <col min="7944" max="7944" width="13.44140625" style="16" bestFit="1" customWidth="1"/>
    <col min="7945" max="8192" width="9.109375" style="16"/>
    <col min="8193" max="8193" width="5.109375" style="16" customWidth="1"/>
    <col min="8194" max="8194" width="34" style="16" customWidth="1"/>
    <col min="8195" max="8195" width="7.5546875" style="16" customWidth="1"/>
    <col min="8196" max="8196" width="11.5546875" style="16" customWidth="1"/>
    <col min="8197" max="8197" width="12.109375" style="16" customWidth="1"/>
    <col min="8198" max="8198" width="15.109375" style="16" customWidth="1"/>
    <col min="8199" max="8199" width="12.109375" style="16" customWidth="1"/>
    <col min="8200" max="8200" width="13.44140625" style="16" bestFit="1" customWidth="1"/>
    <col min="8201" max="8448" width="9.109375" style="16"/>
    <col min="8449" max="8449" width="5.109375" style="16" customWidth="1"/>
    <col min="8450" max="8450" width="34" style="16" customWidth="1"/>
    <col min="8451" max="8451" width="7.5546875" style="16" customWidth="1"/>
    <col min="8452" max="8452" width="11.5546875" style="16" customWidth="1"/>
    <col min="8453" max="8453" width="12.109375" style="16" customWidth="1"/>
    <col min="8454" max="8454" width="15.109375" style="16" customWidth="1"/>
    <col min="8455" max="8455" width="12.109375" style="16" customWidth="1"/>
    <col min="8456" max="8456" width="13.44140625" style="16" bestFit="1" customWidth="1"/>
    <col min="8457" max="8704" width="9.109375" style="16"/>
    <col min="8705" max="8705" width="5.109375" style="16" customWidth="1"/>
    <col min="8706" max="8706" width="34" style="16" customWidth="1"/>
    <col min="8707" max="8707" width="7.5546875" style="16" customWidth="1"/>
    <col min="8708" max="8708" width="11.5546875" style="16" customWidth="1"/>
    <col min="8709" max="8709" width="12.109375" style="16" customWidth="1"/>
    <col min="8710" max="8710" width="15.109375" style="16" customWidth="1"/>
    <col min="8711" max="8711" width="12.109375" style="16" customWidth="1"/>
    <col min="8712" max="8712" width="13.44140625" style="16" bestFit="1" customWidth="1"/>
    <col min="8713" max="8960" width="9.109375" style="16"/>
    <col min="8961" max="8961" width="5.109375" style="16" customWidth="1"/>
    <col min="8962" max="8962" width="34" style="16" customWidth="1"/>
    <col min="8963" max="8963" width="7.5546875" style="16" customWidth="1"/>
    <col min="8964" max="8964" width="11.5546875" style="16" customWidth="1"/>
    <col min="8965" max="8965" width="12.109375" style="16" customWidth="1"/>
    <col min="8966" max="8966" width="15.109375" style="16" customWidth="1"/>
    <col min="8967" max="8967" width="12.109375" style="16" customWidth="1"/>
    <col min="8968" max="8968" width="13.44140625" style="16" bestFit="1" customWidth="1"/>
    <col min="8969" max="9216" width="9.109375" style="16"/>
    <col min="9217" max="9217" width="5.109375" style="16" customWidth="1"/>
    <col min="9218" max="9218" width="34" style="16" customWidth="1"/>
    <col min="9219" max="9219" width="7.5546875" style="16" customWidth="1"/>
    <col min="9220" max="9220" width="11.5546875" style="16" customWidth="1"/>
    <col min="9221" max="9221" width="12.109375" style="16" customWidth="1"/>
    <col min="9222" max="9222" width="15.109375" style="16" customWidth="1"/>
    <col min="9223" max="9223" width="12.109375" style="16" customWidth="1"/>
    <col min="9224" max="9224" width="13.44140625" style="16" bestFit="1" customWidth="1"/>
    <col min="9225" max="9472" width="9.109375" style="16"/>
    <col min="9473" max="9473" width="5.109375" style="16" customWidth="1"/>
    <col min="9474" max="9474" width="34" style="16" customWidth="1"/>
    <col min="9475" max="9475" width="7.5546875" style="16" customWidth="1"/>
    <col min="9476" max="9476" width="11.5546875" style="16" customWidth="1"/>
    <col min="9477" max="9477" width="12.109375" style="16" customWidth="1"/>
    <col min="9478" max="9478" width="15.109375" style="16" customWidth="1"/>
    <col min="9479" max="9479" width="12.109375" style="16" customWidth="1"/>
    <col min="9480" max="9480" width="13.44140625" style="16" bestFit="1" customWidth="1"/>
    <col min="9481" max="9728" width="9.109375" style="16"/>
    <col min="9729" max="9729" width="5.109375" style="16" customWidth="1"/>
    <col min="9730" max="9730" width="34" style="16" customWidth="1"/>
    <col min="9731" max="9731" width="7.5546875" style="16" customWidth="1"/>
    <col min="9732" max="9732" width="11.5546875" style="16" customWidth="1"/>
    <col min="9733" max="9733" width="12.109375" style="16" customWidth="1"/>
    <col min="9734" max="9734" width="15.109375" style="16" customWidth="1"/>
    <col min="9735" max="9735" width="12.109375" style="16" customWidth="1"/>
    <col min="9736" max="9736" width="13.44140625" style="16" bestFit="1" customWidth="1"/>
    <col min="9737" max="9984" width="9.109375" style="16"/>
    <col min="9985" max="9985" width="5.109375" style="16" customWidth="1"/>
    <col min="9986" max="9986" width="34" style="16" customWidth="1"/>
    <col min="9987" max="9987" width="7.5546875" style="16" customWidth="1"/>
    <col min="9988" max="9988" width="11.5546875" style="16" customWidth="1"/>
    <col min="9989" max="9989" width="12.109375" style="16" customWidth="1"/>
    <col min="9990" max="9990" width="15.109375" style="16" customWidth="1"/>
    <col min="9991" max="9991" width="12.109375" style="16" customWidth="1"/>
    <col min="9992" max="9992" width="13.44140625" style="16" bestFit="1" customWidth="1"/>
    <col min="9993" max="10240" width="9.109375" style="16"/>
    <col min="10241" max="10241" width="5.109375" style="16" customWidth="1"/>
    <col min="10242" max="10242" width="34" style="16" customWidth="1"/>
    <col min="10243" max="10243" width="7.5546875" style="16" customWidth="1"/>
    <col min="10244" max="10244" width="11.5546875" style="16" customWidth="1"/>
    <col min="10245" max="10245" width="12.109375" style="16" customWidth="1"/>
    <col min="10246" max="10246" width="15.109375" style="16" customWidth="1"/>
    <col min="10247" max="10247" width="12.109375" style="16" customWidth="1"/>
    <col min="10248" max="10248" width="13.44140625" style="16" bestFit="1" customWidth="1"/>
    <col min="10249" max="10496" width="9.109375" style="16"/>
    <col min="10497" max="10497" width="5.109375" style="16" customWidth="1"/>
    <col min="10498" max="10498" width="34" style="16" customWidth="1"/>
    <col min="10499" max="10499" width="7.5546875" style="16" customWidth="1"/>
    <col min="10500" max="10500" width="11.5546875" style="16" customWidth="1"/>
    <col min="10501" max="10501" width="12.109375" style="16" customWidth="1"/>
    <col min="10502" max="10502" width="15.109375" style="16" customWidth="1"/>
    <col min="10503" max="10503" width="12.109375" style="16" customWidth="1"/>
    <col min="10504" max="10504" width="13.44140625" style="16" bestFit="1" customWidth="1"/>
    <col min="10505" max="10752" width="9.109375" style="16"/>
    <col min="10753" max="10753" width="5.109375" style="16" customWidth="1"/>
    <col min="10754" max="10754" width="34" style="16" customWidth="1"/>
    <col min="10755" max="10755" width="7.5546875" style="16" customWidth="1"/>
    <col min="10756" max="10756" width="11.5546875" style="16" customWidth="1"/>
    <col min="10757" max="10757" width="12.109375" style="16" customWidth="1"/>
    <col min="10758" max="10758" width="15.109375" style="16" customWidth="1"/>
    <col min="10759" max="10759" width="12.109375" style="16" customWidth="1"/>
    <col min="10760" max="10760" width="13.44140625" style="16" bestFit="1" customWidth="1"/>
    <col min="10761" max="11008" width="9.109375" style="16"/>
    <col min="11009" max="11009" width="5.109375" style="16" customWidth="1"/>
    <col min="11010" max="11010" width="34" style="16" customWidth="1"/>
    <col min="11011" max="11011" width="7.5546875" style="16" customWidth="1"/>
    <col min="11012" max="11012" width="11.5546875" style="16" customWidth="1"/>
    <col min="11013" max="11013" width="12.109375" style="16" customWidth="1"/>
    <col min="11014" max="11014" width="15.109375" style="16" customWidth="1"/>
    <col min="11015" max="11015" width="12.109375" style="16" customWidth="1"/>
    <col min="11016" max="11016" width="13.44140625" style="16" bestFit="1" customWidth="1"/>
    <col min="11017" max="11264" width="9.109375" style="16"/>
    <col min="11265" max="11265" width="5.109375" style="16" customWidth="1"/>
    <col min="11266" max="11266" width="34" style="16" customWidth="1"/>
    <col min="11267" max="11267" width="7.5546875" style="16" customWidth="1"/>
    <col min="11268" max="11268" width="11.5546875" style="16" customWidth="1"/>
    <col min="11269" max="11269" width="12.109375" style="16" customWidth="1"/>
    <col min="11270" max="11270" width="15.109375" style="16" customWidth="1"/>
    <col min="11271" max="11271" width="12.109375" style="16" customWidth="1"/>
    <col min="11272" max="11272" width="13.44140625" style="16" bestFit="1" customWidth="1"/>
    <col min="11273" max="11520" width="9.109375" style="16"/>
    <col min="11521" max="11521" width="5.109375" style="16" customWidth="1"/>
    <col min="11522" max="11522" width="34" style="16" customWidth="1"/>
    <col min="11523" max="11523" width="7.5546875" style="16" customWidth="1"/>
    <col min="11524" max="11524" width="11.5546875" style="16" customWidth="1"/>
    <col min="11525" max="11525" width="12.109375" style="16" customWidth="1"/>
    <col min="11526" max="11526" width="15.109375" style="16" customWidth="1"/>
    <col min="11527" max="11527" width="12.109375" style="16" customWidth="1"/>
    <col min="11528" max="11528" width="13.44140625" style="16" bestFit="1" customWidth="1"/>
    <col min="11529" max="11776" width="9.109375" style="16"/>
    <col min="11777" max="11777" width="5.109375" style="16" customWidth="1"/>
    <col min="11778" max="11778" width="34" style="16" customWidth="1"/>
    <col min="11779" max="11779" width="7.5546875" style="16" customWidth="1"/>
    <col min="11780" max="11780" width="11.5546875" style="16" customWidth="1"/>
    <col min="11781" max="11781" width="12.109375" style="16" customWidth="1"/>
    <col min="11782" max="11782" width="15.109375" style="16" customWidth="1"/>
    <col min="11783" max="11783" width="12.109375" style="16" customWidth="1"/>
    <col min="11784" max="11784" width="13.44140625" style="16" bestFit="1" customWidth="1"/>
    <col min="11785" max="12032" width="9.109375" style="16"/>
    <col min="12033" max="12033" width="5.109375" style="16" customWidth="1"/>
    <col min="12034" max="12034" width="34" style="16" customWidth="1"/>
    <col min="12035" max="12035" width="7.5546875" style="16" customWidth="1"/>
    <col min="12036" max="12036" width="11.5546875" style="16" customWidth="1"/>
    <col min="12037" max="12037" width="12.109375" style="16" customWidth="1"/>
    <col min="12038" max="12038" width="15.109375" style="16" customWidth="1"/>
    <col min="12039" max="12039" width="12.109375" style="16" customWidth="1"/>
    <col min="12040" max="12040" width="13.44140625" style="16" bestFit="1" customWidth="1"/>
    <col min="12041" max="12288" width="9.109375" style="16"/>
    <col min="12289" max="12289" width="5.109375" style="16" customWidth="1"/>
    <col min="12290" max="12290" width="34" style="16" customWidth="1"/>
    <col min="12291" max="12291" width="7.5546875" style="16" customWidth="1"/>
    <col min="12292" max="12292" width="11.5546875" style="16" customWidth="1"/>
    <col min="12293" max="12293" width="12.109375" style="16" customWidth="1"/>
    <col min="12294" max="12294" width="15.109375" style="16" customWidth="1"/>
    <col min="12295" max="12295" width="12.109375" style="16" customWidth="1"/>
    <col min="12296" max="12296" width="13.44140625" style="16" bestFit="1" customWidth="1"/>
    <col min="12297" max="12544" width="9.109375" style="16"/>
    <col min="12545" max="12545" width="5.109375" style="16" customWidth="1"/>
    <col min="12546" max="12546" width="34" style="16" customWidth="1"/>
    <col min="12547" max="12547" width="7.5546875" style="16" customWidth="1"/>
    <col min="12548" max="12548" width="11.5546875" style="16" customWidth="1"/>
    <col min="12549" max="12549" width="12.109375" style="16" customWidth="1"/>
    <col min="12550" max="12550" width="15.109375" style="16" customWidth="1"/>
    <col min="12551" max="12551" width="12.109375" style="16" customWidth="1"/>
    <col min="12552" max="12552" width="13.44140625" style="16" bestFit="1" customWidth="1"/>
    <col min="12553" max="12800" width="9.109375" style="16"/>
    <col min="12801" max="12801" width="5.109375" style="16" customWidth="1"/>
    <col min="12802" max="12802" width="34" style="16" customWidth="1"/>
    <col min="12803" max="12803" width="7.5546875" style="16" customWidth="1"/>
    <col min="12804" max="12804" width="11.5546875" style="16" customWidth="1"/>
    <col min="12805" max="12805" width="12.109375" style="16" customWidth="1"/>
    <col min="12806" max="12806" width="15.109375" style="16" customWidth="1"/>
    <col min="12807" max="12807" width="12.109375" style="16" customWidth="1"/>
    <col min="12808" max="12808" width="13.44140625" style="16" bestFit="1" customWidth="1"/>
    <col min="12809" max="13056" width="9.109375" style="16"/>
    <col min="13057" max="13057" width="5.109375" style="16" customWidth="1"/>
    <col min="13058" max="13058" width="34" style="16" customWidth="1"/>
    <col min="13059" max="13059" width="7.5546875" style="16" customWidth="1"/>
    <col min="13060" max="13060" width="11.5546875" style="16" customWidth="1"/>
    <col min="13061" max="13061" width="12.109375" style="16" customWidth="1"/>
    <col min="13062" max="13062" width="15.109375" style="16" customWidth="1"/>
    <col min="13063" max="13063" width="12.109375" style="16" customWidth="1"/>
    <col min="13064" max="13064" width="13.44140625" style="16" bestFit="1" customWidth="1"/>
    <col min="13065" max="13312" width="9.109375" style="16"/>
    <col min="13313" max="13313" width="5.109375" style="16" customWidth="1"/>
    <col min="13314" max="13314" width="34" style="16" customWidth="1"/>
    <col min="13315" max="13315" width="7.5546875" style="16" customWidth="1"/>
    <col min="13316" max="13316" width="11.5546875" style="16" customWidth="1"/>
    <col min="13317" max="13317" width="12.109375" style="16" customWidth="1"/>
    <col min="13318" max="13318" width="15.109375" style="16" customWidth="1"/>
    <col min="13319" max="13319" width="12.109375" style="16" customWidth="1"/>
    <col min="13320" max="13320" width="13.44140625" style="16" bestFit="1" customWidth="1"/>
    <col min="13321" max="13568" width="9.109375" style="16"/>
    <col min="13569" max="13569" width="5.109375" style="16" customWidth="1"/>
    <col min="13570" max="13570" width="34" style="16" customWidth="1"/>
    <col min="13571" max="13571" width="7.5546875" style="16" customWidth="1"/>
    <col min="13572" max="13572" width="11.5546875" style="16" customWidth="1"/>
    <col min="13573" max="13573" width="12.109375" style="16" customWidth="1"/>
    <col min="13574" max="13574" width="15.109375" style="16" customWidth="1"/>
    <col min="13575" max="13575" width="12.109375" style="16" customWidth="1"/>
    <col min="13576" max="13576" width="13.44140625" style="16" bestFit="1" customWidth="1"/>
    <col min="13577" max="13824" width="9.109375" style="16"/>
    <col min="13825" max="13825" width="5.109375" style="16" customWidth="1"/>
    <col min="13826" max="13826" width="34" style="16" customWidth="1"/>
    <col min="13827" max="13827" width="7.5546875" style="16" customWidth="1"/>
    <col min="13828" max="13828" width="11.5546875" style="16" customWidth="1"/>
    <col min="13829" max="13829" width="12.109375" style="16" customWidth="1"/>
    <col min="13830" max="13830" width="15.109375" style="16" customWidth="1"/>
    <col min="13831" max="13831" width="12.109375" style="16" customWidth="1"/>
    <col min="13832" max="13832" width="13.44140625" style="16" bestFit="1" customWidth="1"/>
    <col min="13833" max="14080" width="9.109375" style="16"/>
    <col min="14081" max="14081" width="5.109375" style="16" customWidth="1"/>
    <col min="14082" max="14082" width="34" style="16" customWidth="1"/>
    <col min="14083" max="14083" width="7.5546875" style="16" customWidth="1"/>
    <col min="14084" max="14084" width="11.5546875" style="16" customWidth="1"/>
    <col min="14085" max="14085" width="12.109375" style="16" customWidth="1"/>
    <col min="14086" max="14086" width="15.109375" style="16" customWidth="1"/>
    <col min="14087" max="14087" width="12.109375" style="16" customWidth="1"/>
    <col min="14088" max="14088" width="13.44140625" style="16" bestFit="1" customWidth="1"/>
    <col min="14089" max="14336" width="9.109375" style="16"/>
    <col min="14337" max="14337" width="5.109375" style="16" customWidth="1"/>
    <col min="14338" max="14338" width="34" style="16" customWidth="1"/>
    <col min="14339" max="14339" width="7.5546875" style="16" customWidth="1"/>
    <col min="14340" max="14340" width="11.5546875" style="16" customWidth="1"/>
    <col min="14341" max="14341" width="12.109375" style="16" customWidth="1"/>
    <col min="14342" max="14342" width="15.109375" style="16" customWidth="1"/>
    <col min="14343" max="14343" width="12.109375" style="16" customWidth="1"/>
    <col min="14344" max="14344" width="13.44140625" style="16" bestFit="1" customWidth="1"/>
    <col min="14345" max="14592" width="9.109375" style="16"/>
    <col min="14593" max="14593" width="5.109375" style="16" customWidth="1"/>
    <col min="14594" max="14594" width="34" style="16" customWidth="1"/>
    <col min="14595" max="14595" width="7.5546875" style="16" customWidth="1"/>
    <col min="14596" max="14596" width="11.5546875" style="16" customWidth="1"/>
    <col min="14597" max="14597" width="12.109375" style="16" customWidth="1"/>
    <col min="14598" max="14598" width="15.109375" style="16" customWidth="1"/>
    <col min="14599" max="14599" width="12.109375" style="16" customWidth="1"/>
    <col min="14600" max="14600" width="13.44140625" style="16" bestFit="1" customWidth="1"/>
    <col min="14601" max="14848" width="9.109375" style="16"/>
    <col min="14849" max="14849" width="5.109375" style="16" customWidth="1"/>
    <col min="14850" max="14850" width="34" style="16" customWidth="1"/>
    <col min="14851" max="14851" width="7.5546875" style="16" customWidth="1"/>
    <col min="14852" max="14852" width="11.5546875" style="16" customWidth="1"/>
    <col min="14853" max="14853" width="12.109375" style="16" customWidth="1"/>
    <col min="14854" max="14854" width="15.109375" style="16" customWidth="1"/>
    <col min="14855" max="14855" width="12.109375" style="16" customWidth="1"/>
    <col min="14856" max="14856" width="13.44140625" style="16" bestFit="1" customWidth="1"/>
    <col min="14857" max="15104" width="9.109375" style="16"/>
    <col min="15105" max="15105" width="5.109375" style="16" customWidth="1"/>
    <col min="15106" max="15106" width="34" style="16" customWidth="1"/>
    <col min="15107" max="15107" width="7.5546875" style="16" customWidth="1"/>
    <col min="15108" max="15108" width="11.5546875" style="16" customWidth="1"/>
    <col min="15109" max="15109" width="12.109375" style="16" customWidth="1"/>
    <col min="15110" max="15110" width="15.109375" style="16" customWidth="1"/>
    <col min="15111" max="15111" width="12.109375" style="16" customWidth="1"/>
    <col min="15112" max="15112" width="13.44140625" style="16" bestFit="1" customWidth="1"/>
    <col min="15113" max="15360" width="9.109375" style="16"/>
    <col min="15361" max="15361" width="5.109375" style="16" customWidth="1"/>
    <col min="15362" max="15362" width="34" style="16" customWidth="1"/>
    <col min="15363" max="15363" width="7.5546875" style="16" customWidth="1"/>
    <col min="15364" max="15364" width="11.5546875" style="16" customWidth="1"/>
    <col min="15365" max="15365" width="12.109375" style="16" customWidth="1"/>
    <col min="15366" max="15366" width="15.109375" style="16" customWidth="1"/>
    <col min="15367" max="15367" width="12.109375" style="16" customWidth="1"/>
    <col min="15368" max="15368" width="13.44140625" style="16" bestFit="1" customWidth="1"/>
    <col min="15369" max="15616" width="9.109375" style="16"/>
    <col min="15617" max="15617" width="5.109375" style="16" customWidth="1"/>
    <col min="15618" max="15618" width="34" style="16" customWidth="1"/>
    <col min="15619" max="15619" width="7.5546875" style="16" customWidth="1"/>
    <col min="15620" max="15620" width="11.5546875" style="16" customWidth="1"/>
    <col min="15621" max="15621" width="12.109375" style="16" customWidth="1"/>
    <col min="15622" max="15622" width="15.109375" style="16" customWidth="1"/>
    <col min="15623" max="15623" width="12.109375" style="16" customWidth="1"/>
    <col min="15624" max="15624" width="13.44140625" style="16" bestFit="1" customWidth="1"/>
    <col min="15625" max="15872" width="9.109375" style="16"/>
    <col min="15873" max="15873" width="5.109375" style="16" customWidth="1"/>
    <col min="15874" max="15874" width="34" style="16" customWidth="1"/>
    <col min="15875" max="15875" width="7.5546875" style="16" customWidth="1"/>
    <col min="15876" max="15876" width="11.5546875" style="16" customWidth="1"/>
    <col min="15877" max="15877" width="12.109375" style="16" customWidth="1"/>
    <col min="15878" max="15878" width="15.109375" style="16" customWidth="1"/>
    <col min="15879" max="15879" width="12.109375" style="16" customWidth="1"/>
    <col min="15880" max="15880" width="13.44140625" style="16" bestFit="1" customWidth="1"/>
    <col min="15881" max="16128" width="9.109375" style="16"/>
    <col min="16129" max="16129" width="5.109375" style="16" customWidth="1"/>
    <col min="16130" max="16130" width="34" style="16" customWidth="1"/>
    <col min="16131" max="16131" width="7.5546875" style="16" customWidth="1"/>
    <col min="16132" max="16132" width="11.5546875" style="16" customWidth="1"/>
    <col min="16133" max="16133" width="12.109375" style="16" customWidth="1"/>
    <col min="16134" max="16134" width="15.109375" style="16" customWidth="1"/>
    <col min="16135" max="16135" width="12.109375" style="16" customWidth="1"/>
    <col min="16136" max="16136" width="13.44140625" style="16" bestFit="1" customWidth="1"/>
    <col min="16137" max="16384" width="9.109375" style="16"/>
  </cols>
  <sheetData>
    <row r="1" spans="1:9">
      <c r="A1" s="12" t="s">
        <v>33</v>
      </c>
      <c r="B1" s="13"/>
      <c r="C1" s="13"/>
      <c r="D1" s="13"/>
      <c r="E1" s="14"/>
      <c r="F1" s="14"/>
      <c r="G1" s="14"/>
      <c r="H1" s="15"/>
    </row>
    <row r="2" spans="1:9">
      <c r="A2" s="17" t="s">
        <v>34</v>
      </c>
      <c r="B2" s="18"/>
      <c r="C2" s="18"/>
      <c r="D2" s="18"/>
      <c r="E2" s="19"/>
      <c r="F2" s="19"/>
      <c r="G2" s="19"/>
      <c r="H2" s="20"/>
    </row>
    <row r="3" spans="1:9" s="26" customFormat="1" ht="15" thickBot="1">
      <c r="A3" s="21" t="s">
        <v>35</v>
      </c>
      <c r="B3" s="22"/>
      <c r="C3" s="22"/>
      <c r="D3" s="22"/>
      <c r="E3" s="23"/>
      <c r="F3" s="24"/>
      <c r="G3" s="19"/>
      <c r="H3" s="25"/>
    </row>
    <row r="4" spans="1:9" s="26" customFormat="1" ht="42" thickBot="1">
      <c r="A4" s="27" t="s">
        <v>36</v>
      </c>
      <c r="B4" s="28" t="s">
        <v>37</v>
      </c>
      <c r="C4" s="28" t="s">
        <v>38</v>
      </c>
      <c r="D4" s="28" t="s">
        <v>39</v>
      </c>
      <c r="E4" s="28" t="s">
        <v>40</v>
      </c>
      <c r="F4" s="27" t="s">
        <v>41</v>
      </c>
      <c r="G4" s="27" t="s">
        <v>42</v>
      </c>
      <c r="H4" s="29" t="s">
        <v>22</v>
      </c>
    </row>
    <row r="5" spans="1:9" ht="15" thickBot="1">
      <c r="A5" s="27"/>
      <c r="B5" s="28"/>
      <c r="C5" s="28"/>
      <c r="D5" s="28"/>
      <c r="E5" s="28" t="s">
        <v>43</v>
      </c>
      <c r="F5" s="30" t="s">
        <v>43</v>
      </c>
      <c r="G5" s="30" t="s">
        <v>44</v>
      </c>
      <c r="H5" s="31"/>
    </row>
    <row r="6" spans="1:9">
      <c r="A6" s="32"/>
      <c r="B6" s="33" t="s">
        <v>45</v>
      </c>
      <c r="C6" s="34"/>
      <c r="D6" s="34"/>
      <c r="E6" s="34"/>
      <c r="F6" s="35"/>
      <c r="G6" s="35"/>
      <c r="H6" s="36"/>
      <c r="I6" s="37"/>
    </row>
    <row r="7" spans="1:9">
      <c r="A7" s="38">
        <v>1</v>
      </c>
      <c r="B7" s="39" t="s">
        <v>46</v>
      </c>
      <c r="C7" s="40" t="s">
        <v>9</v>
      </c>
      <c r="D7" s="41">
        <v>233</v>
      </c>
      <c r="E7" s="42"/>
      <c r="F7" s="43"/>
      <c r="G7" s="43">
        <f>D7*0.03</f>
        <v>6.9899999999999993</v>
      </c>
      <c r="H7" s="44"/>
      <c r="I7" s="37"/>
    </row>
    <row r="8" spans="1:9">
      <c r="A8" s="45">
        <f>A7+1</f>
        <v>2</v>
      </c>
      <c r="B8" s="46" t="s">
        <v>47</v>
      </c>
      <c r="C8" s="47" t="s">
        <v>9</v>
      </c>
      <c r="D8" s="48">
        <v>13</v>
      </c>
      <c r="E8" s="49"/>
      <c r="F8" s="43"/>
      <c r="G8" s="43">
        <f>D8*0.03</f>
        <v>0.39</v>
      </c>
      <c r="H8" s="50"/>
    </row>
    <row r="9" spans="1:9">
      <c r="A9" s="51">
        <f>A8+1</f>
        <v>3</v>
      </c>
      <c r="B9" s="52" t="s">
        <v>48</v>
      </c>
      <c r="C9" s="40" t="s">
        <v>9</v>
      </c>
      <c r="D9" s="53">
        <v>334</v>
      </c>
      <c r="E9" s="43"/>
      <c r="F9" s="43"/>
      <c r="G9" s="54">
        <f>D9*0.029</f>
        <v>9.6859999999999999</v>
      </c>
      <c r="H9" s="55"/>
    </row>
    <row r="10" spans="1:9">
      <c r="A10" s="51">
        <f t="shared" ref="A10:A21" si="0">A9+1</f>
        <v>4</v>
      </c>
      <c r="B10" s="56" t="s">
        <v>49</v>
      </c>
      <c r="C10" s="47" t="s">
        <v>9</v>
      </c>
      <c r="D10" s="57">
        <v>625</v>
      </c>
      <c r="E10" s="58"/>
      <c r="F10" s="58"/>
      <c r="G10" s="59">
        <f t="shared" ref="G10:G16" si="1">D10*0.00002</f>
        <v>1.2500000000000001E-2</v>
      </c>
      <c r="H10" s="60"/>
      <c r="I10" s="37"/>
    </row>
    <row r="11" spans="1:9">
      <c r="A11" s="51">
        <f t="shared" si="0"/>
        <v>5</v>
      </c>
      <c r="B11" s="56" t="s">
        <v>50</v>
      </c>
      <c r="C11" s="47" t="s">
        <v>9</v>
      </c>
      <c r="D11" s="57">
        <v>1925</v>
      </c>
      <c r="E11" s="58"/>
      <c r="F11" s="58"/>
      <c r="G11" s="59">
        <f t="shared" si="1"/>
        <v>3.8500000000000006E-2</v>
      </c>
      <c r="H11" s="60"/>
      <c r="I11" s="37"/>
    </row>
    <row r="12" spans="1:9">
      <c r="A12" s="51">
        <f t="shared" si="0"/>
        <v>6</v>
      </c>
      <c r="B12" s="56" t="s">
        <v>51</v>
      </c>
      <c r="C12" s="47" t="s">
        <v>9</v>
      </c>
      <c r="D12" s="57">
        <v>350</v>
      </c>
      <c r="E12" s="58"/>
      <c r="F12" s="58"/>
      <c r="G12" s="59">
        <f t="shared" si="1"/>
        <v>7.0000000000000001E-3</v>
      </c>
      <c r="H12" s="60"/>
      <c r="I12" s="37"/>
    </row>
    <row r="13" spans="1:9">
      <c r="A13" s="51">
        <f t="shared" si="0"/>
        <v>7</v>
      </c>
      <c r="B13" s="56" t="s">
        <v>52</v>
      </c>
      <c r="C13" s="47" t="s">
        <v>9</v>
      </c>
      <c r="D13" s="57">
        <v>25</v>
      </c>
      <c r="E13" s="58"/>
      <c r="F13" s="58"/>
      <c r="G13" s="59">
        <f t="shared" si="1"/>
        <v>5.0000000000000001E-4</v>
      </c>
      <c r="H13" s="60"/>
      <c r="I13" s="37"/>
    </row>
    <row r="14" spans="1:9">
      <c r="A14" s="51">
        <f t="shared" si="0"/>
        <v>8</v>
      </c>
      <c r="B14" s="56" t="s">
        <v>53</v>
      </c>
      <c r="C14" s="47" t="s">
        <v>9</v>
      </c>
      <c r="D14" s="57">
        <v>125</v>
      </c>
      <c r="E14" s="58"/>
      <c r="F14" s="58"/>
      <c r="G14" s="59">
        <f t="shared" si="1"/>
        <v>2.5000000000000001E-3</v>
      </c>
      <c r="H14" s="60"/>
      <c r="I14" s="37"/>
    </row>
    <row r="15" spans="1:9">
      <c r="A15" s="51">
        <f t="shared" si="0"/>
        <v>9</v>
      </c>
      <c r="B15" s="56" t="s">
        <v>54</v>
      </c>
      <c r="C15" s="61" t="s">
        <v>9</v>
      </c>
      <c r="D15" s="62">
        <v>75</v>
      </c>
      <c r="E15" s="63"/>
      <c r="F15" s="58"/>
      <c r="G15" s="59">
        <f t="shared" si="1"/>
        <v>1.5E-3</v>
      </c>
      <c r="H15" s="60"/>
    </row>
    <row r="16" spans="1:9">
      <c r="A16" s="64">
        <f t="shared" si="0"/>
        <v>10</v>
      </c>
      <c r="B16" s="56" t="s">
        <v>55</v>
      </c>
      <c r="C16" s="61" t="s">
        <v>9</v>
      </c>
      <c r="D16" s="62">
        <v>175</v>
      </c>
      <c r="E16" s="63"/>
      <c r="F16" s="58"/>
      <c r="G16" s="59">
        <f t="shared" si="1"/>
        <v>3.5000000000000001E-3</v>
      </c>
      <c r="H16" s="60"/>
    </row>
    <row r="17" spans="1:14">
      <c r="A17" s="64">
        <f t="shared" si="0"/>
        <v>11</v>
      </c>
      <c r="B17" s="56" t="s">
        <v>56</v>
      </c>
      <c r="C17" s="47" t="s">
        <v>9</v>
      </c>
      <c r="D17" s="57">
        <v>11</v>
      </c>
      <c r="E17" s="58"/>
      <c r="F17" s="58"/>
      <c r="G17" s="59">
        <f>D17*0.00376</f>
        <v>4.1360000000000001E-2</v>
      </c>
      <c r="H17" s="60"/>
    </row>
    <row r="18" spans="1:14">
      <c r="A18" s="65">
        <f>A17+1</f>
        <v>12</v>
      </c>
      <c r="B18" s="56" t="s">
        <v>57</v>
      </c>
      <c r="C18" s="47" t="s">
        <v>9</v>
      </c>
      <c r="D18" s="66">
        <v>32</v>
      </c>
      <c r="E18" s="67"/>
      <c r="F18" s="58"/>
      <c r="G18" s="68">
        <f>D18*0.00391</f>
        <v>0.12512000000000001</v>
      </c>
      <c r="H18" s="69"/>
    </row>
    <row r="19" spans="1:14">
      <c r="A19" s="65">
        <f>A18+1</f>
        <v>13</v>
      </c>
      <c r="B19" s="56" t="s">
        <v>58</v>
      </c>
      <c r="C19" s="47" t="s">
        <v>9</v>
      </c>
      <c r="D19" s="66">
        <v>3</v>
      </c>
      <c r="E19" s="67"/>
      <c r="F19" s="58"/>
      <c r="G19" s="68">
        <f>E19*0.00521</f>
        <v>0</v>
      </c>
      <c r="H19" s="69"/>
    </row>
    <row r="20" spans="1:14">
      <c r="A20" s="65">
        <f>A19+1</f>
        <v>14</v>
      </c>
      <c r="B20" s="70" t="s">
        <v>59</v>
      </c>
      <c r="C20" s="71" t="s">
        <v>9</v>
      </c>
      <c r="D20" s="66">
        <v>55</v>
      </c>
      <c r="E20" s="67"/>
      <c r="F20" s="58"/>
      <c r="G20" s="68">
        <f>D20*0.022</f>
        <v>1.21</v>
      </c>
      <c r="H20" s="69"/>
    </row>
    <row r="21" spans="1:14" ht="15.6">
      <c r="A21" s="65">
        <f t="shared" si="0"/>
        <v>15</v>
      </c>
      <c r="B21" s="70" t="s">
        <v>60</v>
      </c>
      <c r="C21" s="71" t="s">
        <v>9</v>
      </c>
      <c r="D21" s="66">
        <v>5</v>
      </c>
      <c r="E21" s="67"/>
      <c r="F21" s="67"/>
      <c r="G21" s="68">
        <f>D21*0.012</f>
        <v>0.06</v>
      </c>
      <c r="H21" s="69"/>
      <c r="J21" s="72"/>
    </row>
    <row r="22" spans="1:14">
      <c r="A22" s="65">
        <f>A21+1</f>
        <v>16</v>
      </c>
      <c r="B22" s="70" t="s">
        <v>61</v>
      </c>
      <c r="C22" s="71" t="s">
        <v>9</v>
      </c>
      <c r="D22" s="66"/>
      <c r="E22" s="67"/>
      <c r="F22" s="67"/>
      <c r="G22" s="68"/>
      <c r="H22" s="73" t="s">
        <v>62</v>
      </c>
      <c r="J22" s="74"/>
    </row>
    <row r="23" spans="1:14">
      <c r="A23" s="65">
        <f>A22+1</f>
        <v>17</v>
      </c>
      <c r="B23" s="70" t="s">
        <v>63</v>
      </c>
      <c r="C23" s="71" t="s">
        <v>9</v>
      </c>
      <c r="D23" s="66"/>
      <c r="E23" s="67"/>
      <c r="F23" s="67"/>
      <c r="G23" s="68"/>
      <c r="H23" s="73" t="s">
        <v>64</v>
      </c>
      <c r="J23" s="75"/>
    </row>
    <row r="24" spans="1:14" ht="17.25" customHeight="1">
      <c r="A24" s="65">
        <f>A22+1</f>
        <v>17</v>
      </c>
      <c r="B24" s="70" t="s">
        <v>65</v>
      </c>
      <c r="C24" s="71" t="s">
        <v>9</v>
      </c>
      <c r="D24" s="66"/>
      <c r="E24" s="67"/>
      <c r="F24" s="67"/>
      <c r="G24" s="68"/>
      <c r="H24" s="73" t="s">
        <v>64</v>
      </c>
      <c r="J24" s="75"/>
    </row>
    <row r="25" spans="1:14">
      <c r="A25" s="65">
        <f t="shared" ref="A25:A32" si="2">A24+1</f>
        <v>18</v>
      </c>
      <c r="B25" s="70" t="s">
        <v>66</v>
      </c>
      <c r="C25" s="71" t="s">
        <v>9</v>
      </c>
      <c r="D25" s="66"/>
      <c r="E25" s="67"/>
      <c r="F25" s="67"/>
      <c r="G25" s="68"/>
      <c r="H25" s="73" t="s">
        <v>64</v>
      </c>
      <c r="J25" s="76"/>
    </row>
    <row r="26" spans="1:14">
      <c r="A26" s="65">
        <f t="shared" si="2"/>
        <v>19</v>
      </c>
      <c r="B26" s="70" t="s">
        <v>67</v>
      </c>
      <c r="C26" s="71" t="s">
        <v>9</v>
      </c>
      <c r="D26" s="66"/>
      <c r="E26" s="67"/>
      <c r="F26" s="67"/>
      <c r="G26" s="68"/>
      <c r="H26" s="73" t="s">
        <v>68</v>
      </c>
    </row>
    <row r="27" spans="1:14">
      <c r="A27" s="65">
        <f t="shared" si="2"/>
        <v>20</v>
      </c>
      <c r="B27" s="70" t="s">
        <v>69</v>
      </c>
      <c r="C27" s="71" t="s">
        <v>9</v>
      </c>
      <c r="D27" s="66"/>
      <c r="E27" s="67"/>
      <c r="F27" s="67"/>
      <c r="G27" s="68"/>
      <c r="H27" s="73" t="s">
        <v>62</v>
      </c>
    </row>
    <row r="28" spans="1:14">
      <c r="A28" s="65">
        <f t="shared" si="2"/>
        <v>21</v>
      </c>
      <c r="B28" s="70" t="s">
        <v>70</v>
      </c>
      <c r="C28" s="71" t="s">
        <v>9</v>
      </c>
      <c r="D28" s="66"/>
      <c r="E28" s="67"/>
      <c r="F28" s="67"/>
      <c r="G28" s="68"/>
      <c r="H28" s="73" t="s">
        <v>64</v>
      </c>
    </row>
    <row r="29" spans="1:14">
      <c r="A29" s="65">
        <f t="shared" si="2"/>
        <v>22</v>
      </c>
      <c r="B29" s="70" t="s">
        <v>71</v>
      </c>
      <c r="C29" s="47" t="s">
        <v>9</v>
      </c>
      <c r="D29" s="57"/>
      <c r="E29" s="58"/>
      <c r="F29" s="58"/>
      <c r="G29" s="59"/>
      <c r="H29" s="77" t="s">
        <v>72</v>
      </c>
    </row>
    <row r="30" spans="1:14">
      <c r="A30" s="65">
        <f t="shared" si="2"/>
        <v>23</v>
      </c>
      <c r="B30" s="70" t="s">
        <v>73</v>
      </c>
      <c r="C30" s="47" t="s">
        <v>9</v>
      </c>
      <c r="D30" s="57"/>
      <c r="E30" s="58"/>
      <c r="F30" s="58"/>
      <c r="G30" s="59"/>
      <c r="H30" s="77" t="s">
        <v>74</v>
      </c>
      <c r="K30" s="78"/>
    </row>
    <row r="31" spans="1:14">
      <c r="A31" s="65">
        <f t="shared" si="2"/>
        <v>24</v>
      </c>
      <c r="B31" s="56" t="s">
        <v>75</v>
      </c>
      <c r="C31" s="47" t="s">
        <v>9</v>
      </c>
      <c r="D31" s="66">
        <v>6</v>
      </c>
      <c r="E31" s="67"/>
      <c r="F31" s="58"/>
      <c r="G31" s="58">
        <f>D31*0.01339</f>
        <v>8.0340000000000009E-2</v>
      </c>
      <c r="H31" s="73"/>
      <c r="K31" s="74"/>
      <c r="L31" s="79"/>
    </row>
    <row r="32" spans="1:14" ht="15" thickBot="1">
      <c r="A32" s="80">
        <f t="shared" si="2"/>
        <v>25</v>
      </c>
      <c r="B32" s="81" t="s">
        <v>76</v>
      </c>
      <c r="C32" s="82" t="s">
        <v>9</v>
      </c>
      <c r="D32" s="83">
        <v>3</v>
      </c>
      <c r="E32" s="84"/>
      <c r="F32" s="85"/>
      <c r="G32" s="86">
        <f>D32*0.01982</f>
        <v>5.9459999999999999E-2</v>
      </c>
      <c r="H32" s="87"/>
      <c r="K32" s="88"/>
      <c r="L32" s="79"/>
      <c r="N32" s="78"/>
    </row>
    <row r="33" spans="1:14">
      <c r="A33" s="89"/>
      <c r="B33" s="52" t="s">
        <v>77</v>
      </c>
      <c r="C33" s="40"/>
      <c r="D33" s="41" t="s">
        <v>78</v>
      </c>
      <c r="E33" s="43"/>
      <c r="F33" s="43">
        <f>SUM(F7:F32)</f>
        <v>0</v>
      </c>
      <c r="G33" s="54">
        <f>SUM(G7:G32)</f>
        <v>18.708279999999998</v>
      </c>
      <c r="H33" s="90"/>
      <c r="L33" s="79"/>
    </row>
    <row r="34" spans="1:14" ht="15.6">
      <c r="A34" s="89"/>
      <c r="B34" s="52"/>
      <c r="C34" s="40"/>
      <c r="D34" s="41"/>
      <c r="E34" s="43"/>
      <c r="F34" s="43"/>
      <c r="G34" s="54"/>
      <c r="H34" s="90"/>
      <c r="L34" s="79"/>
      <c r="M34" s="72"/>
      <c r="N34" s="91"/>
    </row>
    <row r="35" spans="1:14">
      <c r="A35" s="89"/>
      <c r="B35" s="92" t="s">
        <v>79</v>
      </c>
      <c r="C35" s="40"/>
      <c r="D35" s="41"/>
      <c r="E35" s="43"/>
      <c r="F35" s="43"/>
      <c r="G35" s="54"/>
      <c r="H35" s="90"/>
      <c r="L35" s="79"/>
      <c r="M35" s="79"/>
    </row>
    <row r="36" spans="1:14">
      <c r="A36" s="93">
        <f>A32+1</f>
        <v>26</v>
      </c>
      <c r="B36" s="52" t="s">
        <v>80</v>
      </c>
      <c r="C36" s="40" t="s">
        <v>9</v>
      </c>
      <c r="D36" s="41">
        <v>17</v>
      </c>
      <c r="E36" s="43"/>
      <c r="F36" s="43"/>
      <c r="G36" s="54">
        <f>D36*0.019</f>
        <v>0.32300000000000001</v>
      </c>
      <c r="H36" s="90"/>
      <c r="M36" s="79"/>
    </row>
    <row r="37" spans="1:14" ht="15.6">
      <c r="A37" s="93">
        <f t="shared" ref="A37:A43" si="3">A36+1</f>
        <v>27</v>
      </c>
      <c r="B37" s="52" t="s">
        <v>81</v>
      </c>
      <c r="C37" s="40" t="s">
        <v>9</v>
      </c>
      <c r="D37" s="41">
        <v>10</v>
      </c>
      <c r="E37" s="43"/>
      <c r="F37" s="43"/>
      <c r="G37" s="54">
        <f>D37*0.057</f>
        <v>0.57000000000000006</v>
      </c>
      <c r="H37" s="90"/>
      <c r="M37" s="74"/>
      <c r="N37" s="72"/>
    </row>
    <row r="38" spans="1:14">
      <c r="A38" s="93">
        <f t="shared" si="3"/>
        <v>28</v>
      </c>
      <c r="B38" s="52" t="s">
        <v>82</v>
      </c>
      <c r="C38" s="40" t="s">
        <v>9</v>
      </c>
      <c r="D38" s="41">
        <v>10</v>
      </c>
      <c r="E38" s="43"/>
      <c r="F38" s="43"/>
      <c r="G38" s="54">
        <f>D38*0.048</f>
        <v>0.48</v>
      </c>
      <c r="H38" s="90"/>
      <c r="N38" s="74"/>
    </row>
    <row r="39" spans="1:14" s="78" customFormat="1">
      <c r="A39" s="94">
        <f t="shared" si="3"/>
        <v>29</v>
      </c>
      <c r="B39" s="56" t="s">
        <v>83</v>
      </c>
      <c r="C39" s="47" t="s">
        <v>9</v>
      </c>
      <c r="D39" s="48">
        <v>10</v>
      </c>
      <c r="E39" s="58"/>
      <c r="F39" s="58"/>
      <c r="G39" s="58">
        <f>D39*0.043</f>
        <v>0.42999999999999994</v>
      </c>
      <c r="H39" s="95"/>
      <c r="I39" s="16"/>
      <c r="J39" s="16"/>
      <c r="K39" s="16"/>
      <c r="L39" s="16"/>
      <c r="M39" s="16"/>
      <c r="N39" s="74"/>
    </row>
    <row r="40" spans="1:14">
      <c r="A40" s="94">
        <f t="shared" si="3"/>
        <v>30</v>
      </c>
      <c r="B40" s="52" t="s">
        <v>84</v>
      </c>
      <c r="C40" s="40" t="s">
        <v>9</v>
      </c>
      <c r="D40" s="48">
        <v>4</v>
      </c>
      <c r="E40" s="58"/>
      <c r="F40" s="58"/>
      <c r="G40" s="58">
        <f>D40*0.046</f>
        <v>0.184</v>
      </c>
      <c r="H40" s="95"/>
      <c r="N40" s="74"/>
    </row>
    <row r="41" spans="1:14" s="91" customFormat="1">
      <c r="A41" s="94">
        <f t="shared" si="3"/>
        <v>31</v>
      </c>
      <c r="B41" s="52" t="s">
        <v>85</v>
      </c>
      <c r="C41" s="40" t="s">
        <v>9</v>
      </c>
      <c r="D41" s="48">
        <v>4</v>
      </c>
      <c r="E41" s="58"/>
      <c r="F41" s="58"/>
      <c r="G41" s="58">
        <f>D41*0.038</f>
        <v>0.152</v>
      </c>
      <c r="H41" s="95"/>
      <c r="I41" s="16"/>
      <c r="J41" s="16"/>
      <c r="K41" s="16"/>
      <c r="L41" s="16"/>
      <c r="M41" s="74"/>
    </row>
    <row r="42" spans="1:14">
      <c r="A42" s="94">
        <f t="shared" si="3"/>
        <v>32</v>
      </c>
      <c r="B42" s="56" t="s">
        <v>86</v>
      </c>
      <c r="C42" s="47" t="s">
        <v>9</v>
      </c>
      <c r="D42" s="48">
        <v>4</v>
      </c>
      <c r="E42" s="58"/>
      <c r="F42" s="58"/>
      <c r="G42" s="58">
        <f>D42*0.0345</f>
        <v>0.13800000000000001</v>
      </c>
      <c r="H42" s="95"/>
      <c r="M42" s="96"/>
    </row>
    <row r="43" spans="1:14" ht="15" thickBot="1">
      <c r="A43" s="94">
        <f t="shared" si="3"/>
        <v>33</v>
      </c>
      <c r="B43" s="97" t="s">
        <v>87</v>
      </c>
      <c r="C43" s="98" t="s">
        <v>9</v>
      </c>
      <c r="D43" s="99">
        <v>1</v>
      </c>
      <c r="E43" s="84"/>
      <c r="F43" s="84"/>
      <c r="G43" s="84">
        <f>D43*0.025</f>
        <v>2.5000000000000001E-2</v>
      </c>
      <c r="H43" s="100"/>
    </row>
    <row r="44" spans="1:14" s="72" customFormat="1" ht="16.5" customHeight="1">
      <c r="A44" s="93"/>
      <c r="B44" s="101" t="s">
        <v>88</v>
      </c>
      <c r="C44" s="40"/>
      <c r="D44" s="41"/>
      <c r="E44" s="43"/>
      <c r="F44" s="43">
        <f>SUM(F36:F43)</f>
        <v>0</v>
      </c>
      <c r="G44" s="43">
        <f>SUM(G36:G43)</f>
        <v>2.3019999999999996</v>
      </c>
      <c r="H44" s="90"/>
      <c r="I44" s="16"/>
      <c r="J44" s="16"/>
      <c r="K44" s="16"/>
      <c r="L44" s="16"/>
      <c r="M44" s="16"/>
      <c r="N44" s="16"/>
    </row>
    <row r="45" spans="1:14">
      <c r="A45" s="94"/>
      <c r="B45" s="56"/>
      <c r="C45" s="47"/>
      <c r="D45" s="48"/>
      <c r="E45" s="58"/>
      <c r="F45" s="58"/>
      <c r="G45" s="58"/>
      <c r="H45" s="95"/>
    </row>
    <row r="46" spans="1:14">
      <c r="A46" s="94"/>
      <c r="B46" s="92" t="s">
        <v>89</v>
      </c>
      <c r="C46" s="47"/>
      <c r="D46" s="48"/>
      <c r="E46" s="58"/>
      <c r="F46" s="58"/>
      <c r="G46" s="58"/>
      <c r="H46" s="95"/>
    </row>
    <row r="47" spans="1:14">
      <c r="A47" s="94">
        <f>A43+1</f>
        <v>34</v>
      </c>
      <c r="B47" s="52" t="s">
        <v>80</v>
      </c>
      <c r="C47" s="40" t="s">
        <v>9</v>
      </c>
      <c r="D47" s="41">
        <v>6</v>
      </c>
      <c r="E47" s="43"/>
      <c r="F47" s="43"/>
      <c r="G47" s="54">
        <f>D47*0.019</f>
        <v>0.11399999999999999</v>
      </c>
      <c r="H47" s="95"/>
    </row>
    <row r="48" spans="1:14">
      <c r="A48" s="94">
        <f>A47+1</f>
        <v>35</v>
      </c>
      <c r="B48" s="52" t="s">
        <v>90</v>
      </c>
      <c r="C48" s="40" t="s">
        <v>9</v>
      </c>
      <c r="D48" s="41">
        <v>36</v>
      </c>
      <c r="E48" s="43"/>
      <c r="F48" s="43"/>
      <c r="G48" s="54">
        <f>D48*0.019</f>
        <v>0.68399999999999994</v>
      </c>
      <c r="H48" s="95"/>
    </row>
    <row r="49" spans="1:8">
      <c r="A49" s="94">
        <f t="shared" ref="A49:A55" si="4">A48+1</f>
        <v>36</v>
      </c>
      <c r="B49" s="52" t="s">
        <v>81</v>
      </c>
      <c r="C49" s="40" t="s">
        <v>9</v>
      </c>
      <c r="D49" s="41">
        <v>4</v>
      </c>
      <c r="E49" s="43"/>
      <c r="F49" s="43"/>
      <c r="G49" s="54">
        <f>D49*0.057</f>
        <v>0.22800000000000001</v>
      </c>
      <c r="H49" s="90"/>
    </row>
    <row r="50" spans="1:8">
      <c r="A50" s="94">
        <f t="shared" si="4"/>
        <v>37</v>
      </c>
      <c r="B50" s="52" t="s">
        <v>82</v>
      </c>
      <c r="C50" s="40" t="s">
        <v>9</v>
      </c>
      <c r="D50" s="41">
        <v>4</v>
      </c>
      <c r="E50" s="43"/>
      <c r="F50" s="43"/>
      <c r="G50" s="54">
        <f>D50*0.048</f>
        <v>0.192</v>
      </c>
      <c r="H50" s="90"/>
    </row>
    <row r="51" spans="1:8">
      <c r="A51" s="94">
        <f t="shared" si="4"/>
        <v>38</v>
      </c>
      <c r="B51" s="56" t="s">
        <v>83</v>
      </c>
      <c r="C51" s="47" t="s">
        <v>9</v>
      </c>
      <c r="D51" s="48">
        <v>109</v>
      </c>
      <c r="E51" s="58"/>
      <c r="F51" s="58"/>
      <c r="G51" s="58">
        <f>D51*0.043</f>
        <v>4.6869999999999994</v>
      </c>
      <c r="H51" s="95"/>
    </row>
    <row r="52" spans="1:8">
      <c r="A52" s="94">
        <f t="shared" si="4"/>
        <v>39</v>
      </c>
      <c r="B52" s="52" t="s">
        <v>84</v>
      </c>
      <c r="C52" s="40" t="s">
        <v>9</v>
      </c>
      <c r="D52" s="48">
        <v>1</v>
      </c>
      <c r="E52" s="58"/>
      <c r="F52" s="58"/>
      <c r="G52" s="58">
        <f>D52*0.046</f>
        <v>4.5999999999999999E-2</v>
      </c>
      <c r="H52" s="95"/>
    </row>
    <row r="53" spans="1:8">
      <c r="A53" s="94">
        <f t="shared" si="4"/>
        <v>40</v>
      </c>
      <c r="B53" s="52" t="s">
        <v>85</v>
      </c>
      <c r="C53" s="40" t="s">
        <v>9</v>
      </c>
      <c r="D53" s="48">
        <v>1</v>
      </c>
      <c r="E53" s="58"/>
      <c r="F53" s="58"/>
      <c r="G53" s="58">
        <f>D53*0.038</f>
        <v>3.7999999999999999E-2</v>
      </c>
      <c r="H53" s="95"/>
    </row>
    <row r="54" spans="1:8">
      <c r="A54" s="94">
        <f t="shared" si="4"/>
        <v>41</v>
      </c>
      <c r="B54" s="56" t="s">
        <v>86</v>
      </c>
      <c r="C54" s="47" t="s">
        <v>9</v>
      </c>
      <c r="D54" s="48">
        <v>4</v>
      </c>
      <c r="E54" s="58"/>
      <c r="F54" s="58"/>
      <c r="G54" s="58">
        <f>D54*0.0345</f>
        <v>0.13800000000000001</v>
      </c>
      <c r="H54" s="95"/>
    </row>
    <row r="55" spans="1:8" ht="15" thickBot="1">
      <c r="A55" s="102">
        <f t="shared" si="4"/>
        <v>42</v>
      </c>
      <c r="B55" s="97" t="s">
        <v>87</v>
      </c>
      <c r="C55" s="98" t="s">
        <v>9</v>
      </c>
      <c r="D55" s="99">
        <v>2</v>
      </c>
      <c r="E55" s="84"/>
      <c r="F55" s="84"/>
      <c r="G55" s="84">
        <f>D55*0.025</f>
        <v>0.05</v>
      </c>
      <c r="H55" s="100"/>
    </row>
    <row r="56" spans="1:8">
      <c r="A56" s="93"/>
      <c r="B56" s="92" t="s">
        <v>89</v>
      </c>
      <c r="C56" s="47"/>
      <c r="D56" s="48"/>
      <c r="E56" s="58"/>
      <c r="F56" s="58">
        <f>SUM(F47:F55)</f>
        <v>0</v>
      </c>
      <c r="G56" s="58">
        <f>SUM(G47:G55)</f>
        <v>6.1769999999999996</v>
      </c>
      <c r="H56" s="95"/>
    </row>
    <row r="57" spans="1:8">
      <c r="A57" s="94"/>
      <c r="B57" s="103"/>
      <c r="C57" s="47"/>
      <c r="D57" s="48"/>
      <c r="E57" s="58"/>
      <c r="F57" s="58"/>
      <c r="G57" s="58"/>
      <c r="H57" s="95"/>
    </row>
    <row r="58" spans="1:8">
      <c r="A58" s="94"/>
      <c r="B58" s="103" t="s">
        <v>91</v>
      </c>
      <c r="C58" s="47"/>
      <c r="D58" s="48"/>
      <c r="E58" s="58"/>
      <c r="F58" s="58"/>
      <c r="G58" s="58"/>
      <c r="H58" s="95"/>
    </row>
    <row r="59" spans="1:8">
      <c r="A59" s="94"/>
      <c r="B59" s="56" t="s">
        <v>92</v>
      </c>
      <c r="C59" s="47"/>
      <c r="D59" s="48"/>
      <c r="E59" s="58"/>
      <c r="F59" s="58">
        <f>F33</f>
        <v>0</v>
      </c>
      <c r="G59" s="58">
        <f>G33</f>
        <v>18.708279999999998</v>
      </c>
      <c r="H59" s="95"/>
    </row>
    <row r="60" spans="1:8">
      <c r="A60" s="104"/>
      <c r="B60" s="56" t="s">
        <v>88</v>
      </c>
      <c r="C60" s="47"/>
      <c r="D60" s="48"/>
      <c r="E60" s="58"/>
      <c r="F60" s="58">
        <f>F44</f>
        <v>0</v>
      </c>
      <c r="G60" s="58">
        <f>G44</f>
        <v>2.3019999999999996</v>
      </c>
      <c r="H60" s="95"/>
    </row>
    <row r="61" spans="1:8" ht="15" thickBot="1">
      <c r="A61" s="105"/>
      <c r="B61" s="97" t="s">
        <v>93</v>
      </c>
      <c r="C61" s="98"/>
      <c r="D61" s="99"/>
      <c r="E61" s="84"/>
      <c r="F61" s="84">
        <f>F56</f>
        <v>0</v>
      </c>
      <c r="G61" s="84">
        <f>G56</f>
        <v>6.1769999999999996</v>
      </c>
      <c r="H61" s="100"/>
    </row>
    <row r="62" spans="1:8">
      <c r="A62" s="89"/>
      <c r="B62" s="52" t="s">
        <v>94</v>
      </c>
      <c r="C62" s="40"/>
      <c r="D62" s="41"/>
      <c r="E62" s="43"/>
      <c r="F62" s="106">
        <f>SUM(F59:F61)</f>
        <v>0</v>
      </c>
      <c r="G62" s="106">
        <f>SUM(G59:G60)</f>
        <v>21.010279999999998</v>
      </c>
      <c r="H62" s="90"/>
    </row>
    <row r="63" spans="1:8">
      <c r="A63" s="107"/>
      <c r="B63" s="108" t="s">
        <v>95</v>
      </c>
      <c r="C63" s="109">
        <v>0.2</v>
      </c>
      <c r="D63" s="52"/>
      <c r="E63" s="41"/>
      <c r="F63" s="43">
        <f>F62*C63</f>
        <v>0</v>
      </c>
      <c r="G63" s="54"/>
      <c r="H63" s="110"/>
    </row>
    <row r="64" spans="1:8" ht="15" thickBot="1">
      <c r="A64" s="111"/>
      <c r="B64" s="112" t="s">
        <v>114</v>
      </c>
      <c r="C64" s="113">
        <v>0.02</v>
      </c>
      <c r="D64" s="97"/>
      <c r="E64" s="99"/>
      <c r="F64" s="84">
        <f>C64*(F62-F63)</f>
        <v>0</v>
      </c>
      <c r="G64" s="114"/>
      <c r="H64" s="115"/>
    </row>
    <row r="65" spans="1:8" ht="28.2" thickBot="1">
      <c r="A65" s="116"/>
      <c r="B65" s="117" t="s">
        <v>96</v>
      </c>
      <c r="C65" s="118"/>
      <c r="D65" s="81"/>
      <c r="E65" s="119"/>
      <c r="F65" s="120">
        <f>F62-F63-F64</f>
        <v>0</v>
      </c>
      <c r="G65" s="121">
        <f>G62</f>
        <v>21.010279999999998</v>
      </c>
      <c r="H65" s="122"/>
    </row>
    <row r="66" spans="1:8">
      <c r="E66" s="16"/>
      <c r="F66" s="16"/>
      <c r="G66" s="16"/>
    </row>
    <row r="67" spans="1:8">
      <c r="A67" s="16" t="s">
        <v>97</v>
      </c>
      <c r="E67" s="16"/>
      <c r="F67" s="16"/>
      <c r="G67" s="16"/>
    </row>
    <row r="68" spans="1:8">
      <c r="A68" s="16" t="s">
        <v>98</v>
      </c>
      <c r="E68" s="16"/>
      <c r="F68" s="16"/>
      <c r="G68" s="16"/>
    </row>
    <row r="69" spans="1:8">
      <c r="A69" s="16" t="s">
        <v>99</v>
      </c>
      <c r="E69" s="16"/>
      <c r="F69" s="16"/>
      <c r="G69" s="16"/>
    </row>
    <row r="70" spans="1:8">
      <c r="A70" s="16" t="s">
        <v>100</v>
      </c>
      <c r="E70" s="16"/>
      <c r="F70" s="16"/>
      <c r="G70" s="16"/>
    </row>
    <row r="71" spans="1:8">
      <c r="A71" s="16" t="s">
        <v>101</v>
      </c>
      <c r="E71" s="16"/>
      <c r="F71" s="16"/>
      <c r="G71" s="16"/>
    </row>
    <row r="72" spans="1:8">
      <c r="A72" s="16" t="s">
        <v>102</v>
      </c>
      <c r="E72" s="16"/>
      <c r="F72" s="16"/>
      <c r="G72" s="16"/>
    </row>
    <row r="73" spans="1:8">
      <c r="A73" s="16" t="s">
        <v>103</v>
      </c>
      <c r="E73" s="16"/>
      <c r="F73" s="16"/>
      <c r="G73" s="16"/>
    </row>
    <row r="74" spans="1:8">
      <c r="E74" s="16"/>
      <c r="F74" s="16"/>
      <c r="G74" s="16"/>
    </row>
    <row r="75" spans="1:8">
      <c r="A75" s="16" t="s">
        <v>104</v>
      </c>
      <c r="E75" s="16"/>
      <c r="F75" s="16"/>
      <c r="G75" s="16"/>
    </row>
    <row r="76" spans="1:8">
      <c r="E76" s="16"/>
      <c r="F76" s="16"/>
      <c r="G76" s="16"/>
    </row>
    <row r="77" spans="1:8">
      <c r="A77" s="16" t="s">
        <v>105</v>
      </c>
      <c r="B77" s="123"/>
      <c r="C77" s="123"/>
      <c r="D77" s="124"/>
      <c r="E77" s="125"/>
      <c r="F77" s="126"/>
      <c r="G77" s="123"/>
    </row>
    <row r="78" spans="1:8">
      <c r="A78" s="16" t="s">
        <v>106</v>
      </c>
    </row>
    <row r="80" spans="1:8">
      <c r="A80" s="16" t="s">
        <v>107</v>
      </c>
    </row>
    <row r="81" spans="1:2">
      <c r="A81" s="16" t="s">
        <v>108</v>
      </c>
    </row>
    <row r="83" spans="1:2">
      <c r="A83" s="16" t="s">
        <v>109</v>
      </c>
    </row>
    <row r="84" spans="1:2">
      <c r="A84" s="16" t="s">
        <v>110</v>
      </c>
    </row>
    <row r="85" spans="1:2">
      <c r="A85" s="16" t="s">
        <v>111</v>
      </c>
    </row>
    <row r="86" spans="1:2">
      <c r="A86" s="16" t="s">
        <v>112</v>
      </c>
    </row>
    <row r="87" spans="1:2">
      <c r="A87" s="16" t="s">
        <v>113</v>
      </c>
    </row>
    <row r="90" spans="1:2">
      <c r="A90" s="18"/>
    </row>
    <row r="91" spans="1:2">
      <c r="A91" s="18"/>
    </row>
    <row r="93" spans="1:2">
      <c r="A93" s="128"/>
      <c r="B93"/>
    </row>
    <row r="94" spans="1:2">
      <c r="A94" s="128"/>
      <c r="B94"/>
    </row>
    <row r="95" spans="1:2">
      <c r="A95" s="129"/>
      <c r="B95"/>
    </row>
    <row r="96" spans="1:2">
      <c r="A96" s="128"/>
      <c r="B96"/>
    </row>
    <row r="97" spans="1:2">
      <c r="A97" s="128"/>
      <c r="B97"/>
    </row>
    <row r="98" spans="1:2">
      <c r="A98" s="130"/>
      <c r="B98"/>
    </row>
    <row r="99" spans="1:2">
      <c r="A99" s="130"/>
      <c r="B99"/>
    </row>
    <row r="100" spans="1:2">
      <c r="A100" s="128"/>
      <c r="B100"/>
    </row>
    <row r="101" spans="1:2">
      <c r="A101" s="131"/>
      <c r="B101"/>
    </row>
    <row r="102" spans="1:2">
      <c r="A102" s="131"/>
      <c r="B102"/>
    </row>
    <row r="103" spans="1:2">
      <c r="A103" s="131"/>
      <c r="B103"/>
    </row>
    <row r="104" spans="1:2">
      <c r="A104" s="131"/>
      <c r="B104"/>
    </row>
    <row r="105" spans="1:2">
      <c r="A105" s="131"/>
      <c r="B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33" sqref="C33"/>
    </sheetView>
  </sheetViews>
  <sheetFormatPr defaultRowHeight="14.4"/>
  <cols>
    <col min="3" max="3" width="69.6640625" bestFit="1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C2" t="s">
        <v>115</v>
      </c>
      <c r="D2" t="s">
        <v>14</v>
      </c>
      <c r="E2">
        <v>316</v>
      </c>
    </row>
    <row r="3" spans="1:7">
      <c r="C3" t="s">
        <v>116</v>
      </c>
      <c r="D3" t="s">
        <v>14</v>
      </c>
      <c r="E3">
        <v>94</v>
      </c>
    </row>
    <row r="4" spans="1:7">
      <c r="C4" t="s">
        <v>120</v>
      </c>
      <c r="D4" t="s">
        <v>14</v>
      </c>
      <c r="E4">
        <v>41</v>
      </c>
    </row>
    <row r="5" spans="1:7">
      <c r="C5" t="s">
        <v>118</v>
      </c>
      <c r="D5" t="s">
        <v>14</v>
      </c>
      <c r="E5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3"/>
  <sheetViews>
    <sheetView topLeftCell="A19" workbookViewId="0">
      <selection activeCell="I24" sqref="I24"/>
    </sheetView>
  </sheetViews>
  <sheetFormatPr defaultRowHeight="14.4"/>
  <cols>
    <col min="2" max="2" width="19.77734375" bestFit="1" customWidth="1"/>
    <col min="3" max="3" width="19.77734375" customWidth="1"/>
    <col min="4" max="4" width="31.109375" customWidth="1"/>
  </cols>
  <sheetData>
    <row r="1" spans="1:9" ht="31.8" thickBot="1">
      <c r="A1" s="2" t="s">
        <v>5</v>
      </c>
      <c r="B1" s="3" t="s">
        <v>6</v>
      </c>
      <c r="C1" s="3" t="s">
        <v>129</v>
      </c>
      <c r="D1" s="4" t="s">
        <v>0</v>
      </c>
      <c r="E1" s="4" t="s">
        <v>1</v>
      </c>
      <c r="F1" s="4" t="s">
        <v>2</v>
      </c>
      <c r="G1" s="5" t="s">
        <v>3</v>
      </c>
      <c r="H1" s="6" t="s">
        <v>4</v>
      </c>
    </row>
    <row r="2" spans="1:9" ht="115.2">
      <c r="A2" s="10"/>
      <c r="B2" s="136"/>
      <c r="C2" s="138" t="s">
        <v>130</v>
      </c>
      <c r="D2" s="9" t="s">
        <v>125</v>
      </c>
      <c r="E2" s="10" t="s">
        <v>9</v>
      </c>
      <c r="F2" s="10">
        <v>2</v>
      </c>
      <c r="G2" s="10"/>
      <c r="H2" s="10"/>
      <c r="I2" t="s">
        <v>146</v>
      </c>
    </row>
    <row r="3" spans="1:9" ht="115.2">
      <c r="B3" s="135"/>
      <c r="C3" s="137"/>
      <c r="D3" s="8" t="s">
        <v>127</v>
      </c>
      <c r="E3" t="s">
        <v>126</v>
      </c>
      <c r="F3">
        <v>1</v>
      </c>
      <c r="I3" t="s">
        <v>146</v>
      </c>
    </row>
    <row r="4" spans="1:9" ht="100.8">
      <c r="B4" s="135"/>
      <c r="C4" s="137"/>
      <c r="D4" s="8" t="s">
        <v>128</v>
      </c>
      <c r="E4" t="s">
        <v>9</v>
      </c>
      <c r="F4">
        <v>1</v>
      </c>
      <c r="I4" t="s">
        <v>147</v>
      </c>
    </row>
    <row r="5" spans="1:9" ht="100.8">
      <c r="B5" s="135"/>
      <c r="C5" s="137"/>
      <c r="D5" s="8" t="s">
        <v>135</v>
      </c>
      <c r="E5" t="s">
        <v>9</v>
      </c>
      <c r="F5">
        <v>2</v>
      </c>
      <c r="I5" t="s">
        <v>148</v>
      </c>
    </row>
    <row r="6" spans="1:9" ht="100.8">
      <c r="B6" s="135"/>
      <c r="C6" s="137"/>
      <c r="D6" s="8" t="s">
        <v>134</v>
      </c>
      <c r="E6" t="s">
        <v>9</v>
      </c>
      <c r="F6">
        <v>1</v>
      </c>
      <c r="I6" t="s">
        <v>149</v>
      </c>
    </row>
    <row r="7" spans="1:9" ht="100.8">
      <c r="B7" s="135"/>
      <c r="C7" s="137"/>
      <c r="D7" s="8" t="s">
        <v>136</v>
      </c>
      <c r="E7" t="s">
        <v>9</v>
      </c>
      <c r="F7">
        <v>1</v>
      </c>
      <c r="I7" t="s">
        <v>150</v>
      </c>
    </row>
    <row r="8" spans="1:9" ht="100.8">
      <c r="B8" s="135"/>
      <c r="C8" s="137" t="s">
        <v>141</v>
      </c>
      <c r="D8" s="8" t="s">
        <v>133</v>
      </c>
      <c r="E8" t="s">
        <v>9</v>
      </c>
      <c r="F8">
        <v>1</v>
      </c>
      <c r="I8" t="s">
        <v>151</v>
      </c>
    </row>
    <row r="9" spans="1:9" ht="100.8">
      <c r="B9" s="135"/>
      <c r="C9" s="137"/>
      <c r="D9" s="8" t="s">
        <v>132</v>
      </c>
      <c r="E9" t="s">
        <v>9</v>
      </c>
      <c r="F9">
        <v>1</v>
      </c>
      <c r="I9" t="s">
        <v>152</v>
      </c>
    </row>
    <row r="10" spans="1:9" ht="100.8">
      <c r="B10" s="135"/>
      <c r="C10" s="137"/>
      <c r="D10" s="8" t="s">
        <v>131</v>
      </c>
      <c r="E10" t="s">
        <v>9</v>
      </c>
      <c r="F10">
        <v>1</v>
      </c>
      <c r="I10" t="s">
        <v>153</v>
      </c>
    </row>
    <row r="11" spans="1:9" ht="100.8">
      <c r="B11" s="135"/>
      <c r="C11" s="137"/>
      <c r="D11" s="8" t="s">
        <v>137</v>
      </c>
      <c r="E11" t="s">
        <v>9</v>
      </c>
      <c r="F11">
        <v>1</v>
      </c>
      <c r="I11" t="s">
        <v>154</v>
      </c>
    </row>
    <row r="12" spans="1:9" ht="100.8">
      <c r="B12" s="135"/>
      <c r="C12" s="137"/>
      <c r="D12" s="8" t="s">
        <v>138</v>
      </c>
      <c r="E12" t="s">
        <v>9</v>
      </c>
      <c r="F12">
        <v>1</v>
      </c>
      <c r="I12" t="s">
        <v>155</v>
      </c>
    </row>
    <row r="13" spans="1:9" ht="100.8">
      <c r="C13" s="137"/>
      <c r="D13" s="8" t="s">
        <v>139</v>
      </c>
      <c r="E13" t="s">
        <v>9</v>
      </c>
      <c r="F13">
        <v>1</v>
      </c>
      <c r="I13" t="s">
        <v>156</v>
      </c>
    </row>
    <row r="14" spans="1:9" ht="100.8">
      <c r="C14" s="137"/>
      <c r="D14" s="8" t="s">
        <v>140</v>
      </c>
      <c r="E14" t="s">
        <v>9</v>
      </c>
      <c r="F14">
        <v>1</v>
      </c>
      <c r="I14" t="s">
        <v>157</v>
      </c>
    </row>
    <row r="15" spans="1:9" ht="100.8">
      <c r="C15" s="134" t="s">
        <v>142</v>
      </c>
      <c r="D15" s="8" t="s">
        <v>143</v>
      </c>
      <c r="E15" t="s">
        <v>9</v>
      </c>
      <c r="F15">
        <v>1</v>
      </c>
      <c r="I15" t="s">
        <v>150</v>
      </c>
    </row>
    <row r="16" spans="1:9" ht="100.8">
      <c r="C16" s="134"/>
      <c r="D16" s="8" t="s">
        <v>144</v>
      </c>
      <c r="E16" t="s">
        <v>9</v>
      </c>
      <c r="F16">
        <v>1</v>
      </c>
      <c r="I16" t="s">
        <v>158</v>
      </c>
    </row>
    <row r="17" spans="1:9" ht="100.8">
      <c r="C17" s="134"/>
      <c r="D17" s="8" t="s">
        <v>145</v>
      </c>
      <c r="E17" t="s">
        <v>9</v>
      </c>
      <c r="F17">
        <v>1</v>
      </c>
      <c r="I17" t="s">
        <v>146</v>
      </c>
    </row>
    <row r="18" spans="1:9" ht="100.8">
      <c r="C18" s="11" t="s">
        <v>165</v>
      </c>
      <c r="D18" s="8" t="s">
        <v>166</v>
      </c>
      <c r="E18" t="s">
        <v>9</v>
      </c>
      <c r="F18">
        <v>2</v>
      </c>
      <c r="I18" t="s">
        <v>171</v>
      </c>
    </row>
    <row r="19" spans="1:9" ht="100.8">
      <c r="A19" t="s">
        <v>167</v>
      </c>
      <c r="C19" s="11" t="s">
        <v>168</v>
      </c>
      <c r="D19" s="8" t="s">
        <v>169</v>
      </c>
      <c r="E19" t="s">
        <v>9</v>
      </c>
      <c r="F19">
        <v>1</v>
      </c>
      <c r="I19" t="s">
        <v>170</v>
      </c>
    </row>
    <row r="20" spans="1:9" ht="72">
      <c r="C20" s="134" t="s">
        <v>159</v>
      </c>
      <c r="D20" s="8" t="s">
        <v>162</v>
      </c>
      <c r="E20" t="s">
        <v>9</v>
      </c>
      <c r="F20">
        <v>1</v>
      </c>
      <c r="I20" t="s">
        <v>149</v>
      </c>
    </row>
    <row r="21" spans="1:9" ht="57.6">
      <c r="C21" s="134"/>
      <c r="D21" s="8" t="s">
        <v>160</v>
      </c>
      <c r="E21" t="s">
        <v>9</v>
      </c>
      <c r="F21">
        <v>1</v>
      </c>
      <c r="I21" t="s">
        <v>164</v>
      </c>
    </row>
    <row r="22" spans="1:9" ht="57.6">
      <c r="C22" s="134"/>
      <c r="D22" s="8" t="s">
        <v>161</v>
      </c>
      <c r="E22" t="s">
        <v>9</v>
      </c>
      <c r="F22">
        <v>1</v>
      </c>
      <c r="I22" t="s">
        <v>163</v>
      </c>
    </row>
    <row r="23" spans="1:9" ht="57.6">
      <c r="D23" s="8" t="s">
        <v>172</v>
      </c>
      <c r="E23" t="s">
        <v>9</v>
      </c>
      <c r="F23">
        <v>1</v>
      </c>
      <c r="I23" t="s">
        <v>173</v>
      </c>
    </row>
  </sheetData>
  <mergeCells count="4">
    <mergeCell ref="C2:C7"/>
    <mergeCell ref="C8:C14"/>
    <mergeCell ref="C15:C17"/>
    <mergeCell ref="C20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Krov - strecha</vt:lpstr>
      <vt:lpstr>Zemne prace</vt:lpstr>
      <vt:lpstr>Izolacia zakladov a strechy</vt:lpstr>
      <vt:lpstr>Velox</vt:lpstr>
      <vt:lpstr>Omietky</vt:lpstr>
      <vt:lpstr>Okna a ext. dvere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2017-04-16T10:24:47Z</dcterms:modified>
</cp:coreProperties>
</file>