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PhD_project\softwareDevelopment\RiceCultivationDesignSystem\RCDS_release\run_RCDS\for_redistribution_files_only\input_file_example\"/>
    </mc:Choice>
  </mc:AlternateContent>
  <bookViews>
    <workbookView xWindow="0" yWindow="0" windowWidth="25200" windowHeight="11565" activeTab="1"/>
  </bookViews>
  <sheets>
    <sheet name="Sheet1" sheetId="1" r:id="rId1"/>
    <sheet name="Sheet2" sheetId="2" r:id="rId2"/>
    <sheet name="Description"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0" i="2" l="1"/>
  <c r="E13" i="1"/>
  <c r="E9" i="1"/>
  <c r="E10" i="1"/>
  <c r="E11" i="1"/>
  <c r="E12" i="1"/>
  <c r="E8" i="1"/>
  <c r="H10" i="1"/>
  <c r="H9" i="1"/>
  <c r="H8" i="1"/>
  <c r="Q12" i="1"/>
  <c r="R12" i="1" s="1"/>
  <c r="S11" i="1"/>
  <c r="Q11" i="1"/>
  <c r="R11" i="1" s="1"/>
  <c r="Q10" i="1"/>
  <c r="S10" i="1" s="1"/>
  <c r="Q9" i="1"/>
  <c r="S9" i="1" s="1"/>
  <c r="Q8" i="1"/>
  <c r="S8" i="1" s="1"/>
  <c r="S12" i="1" l="1"/>
  <c r="R10" i="1"/>
  <c r="Q13" i="1"/>
  <c r="S13" i="1" s="1"/>
  <c r="R8" i="1"/>
  <c r="R9" i="1"/>
  <c r="H2" i="1"/>
  <c r="Q2" i="1"/>
  <c r="R2" i="1" s="1"/>
  <c r="S2" i="1" l="1"/>
  <c r="H3" i="1" l="1"/>
  <c r="H4" i="1"/>
  <c r="B23" i="2"/>
  <c r="C22" i="2"/>
  <c r="B22" i="2"/>
  <c r="C42" i="2"/>
  <c r="D42" i="2"/>
  <c r="E42" i="2"/>
  <c r="F42" i="2"/>
  <c r="G42" i="2"/>
  <c r="H42" i="2"/>
  <c r="I42" i="2"/>
  <c r="J42" i="2"/>
  <c r="K42" i="2"/>
  <c r="L42" i="2"/>
  <c r="M42" i="2"/>
  <c r="N42" i="2"/>
  <c r="O42" i="2"/>
  <c r="P42" i="2"/>
  <c r="Q42" i="2"/>
  <c r="R42" i="2"/>
  <c r="B42" i="2"/>
  <c r="B41" i="2"/>
  <c r="B2" i="2"/>
  <c r="Q3" i="1" l="1"/>
  <c r="R3" i="1" s="1"/>
  <c r="Q4" i="1"/>
  <c r="R4" i="1" s="1"/>
  <c r="Q5" i="1"/>
  <c r="R5" i="1" s="1"/>
  <c r="Q6" i="1"/>
  <c r="R6" i="1" s="1"/>
  <c r="Q7" i="1" l="1"/>
  <c r="S7" i="1" s="1"/>
  <c r="S6" i="1"/>
  <c r="S3" i="1"/>
  <c r="S5" i="1"/>
  <c r="S4" i="1"/>
</calcChain>
</file>

<file path=xl/sharedStrings.xml><?xml version="1.0" encoding="utf-8"?>
<sst xmlns="http://schemas.openxmlformats.org/spreadsheetml/2006/main" count="72" uniqueCount="71">
  <si>
    <t>PlantID</t>
    <phoneticPr fontId="1" type="noConversion"/>
  </si>
  <si>
    <t>OrganType</t>
    <phoneticPr fontId="1" type="noConversion"/>
  </si>
  <si>
    <t>TillerID</t>
    <phoneticPr fontId="1" type="noConversion"/>
  </si>
  <si>
    <t>OrganPos</t>
    <phoneticPr fontId="1" type="noConversion"/>
  </si>
  <si>
    <t>Kt</t>
    <phoneticPr fontId="1" type="noConversion"/>
  </si>
  <si>
    <t>Kr</t>
    <phoneticPr fontId="1" type="noConversion"/>
  </si>
  <si>
    <t>TillerNum</t>
    <phoneticPr fontId="1" type="noConversion"/>
  </si>
  <si>
    <t>GrainNum</t>
    <phoneticPr fontId="1" type="noConversion"/>
  </si>
  <si>
    <t>GrainLength(cm)</t>
    <phoneticPr fontId="1" type="noConversion"/>
  </si>
  <si>
    <t>SpikeRachisInternodesRelativeLen</t>
    <phoneticPr fontId="1" type="noConversion"/>
  </si>
  <si>
    <t>TillerAng(rad)</t>
    <phoneticPr fontId="1" type="noConversion"/>
  </si>
  <si>
    <t>AveragePertub</t>
    <phoneticPr fontId="1" type="noConversion"/>
  </si>
  <si>
    <t>FlagLeafRelativeWidthAlongLength</t>
    <phoneticPr fontId="1" type="noConversion"/>
  </si>
  <si>
    <t>OtherLeafRelativeWidthAlongLength</t>
    <phoneticPr fontId="1" type="noConversion"/>
  </si>
  <si>
    <t>InternodesRelativeLen(TopDown)</t>
    <phoneticPr fontId="1" type="noConversion"/>
  </si>
  <si>
    <t>RelativePosOfFirstGrainOnBranch</t>
    <phoneticPr fontId="1" type="noConversion"/>
  </si>
  <si>
    <t>SpikeRachisBaseDiameter(cm)</t>
    <phoneticPr fontId="1" type="noConversion"/>
  </si>
  <si>
    <t>SpikeRachisTipDiameter(cm)</t>
    <phoneticPr fontId="1" type="noConversion"/>
  </si>
  <si>
    <t>SpikeRachisLen(cm)</t>
    <phoneticPr fontId="1" type="noConversion"/>
  </si>
  <si>
    <t>PrimaryBranchDiameter(cm)</t>
    <phoneticPr fontId="1" type="noConversion"/>
  </si>
  <si>
    <t>SpikeletBranchDiameter(cm)</t>
    <phoneticPr fontId="1" type="noConversion"/>
  </si>
  <si>
    <t>PrimaryBranchNum</t>
    <phoneticPr fontId="1" type="noConversion"/>
  </si>
  <si>
    <t>PrimaryBranchLen(cm,BottomUp)</t>
    <phoneticPr fontId="1" type="noConversion"/>
  </si>
  <si>
    <t>PrimaryBranchNumOnEachNode</t>
    <phoneticPr fontId="1" type="noConversion"/>
  </si>
  <si>
    <t>SLW(g/m2)</t>
    <phoneticPr fontId="1" type="noConversion"/>
  </si>
  <si>
    <t>LNC(%,gN/g*100)</t>
    <phoneticPr fontId="1" type="noConversion"/>
  </si>
  <si>
    <t>Kt_measure</t>
    <phoneticPr fontId="1" type="noConversion"/>
  </si>
  <si>
    <t>Kr_measure</t>
    <phoneticPr fontId="1" type="noConversion"/>
  </si>
  <si>
    <t>Chl(ug/cm2)_measure</t>
    <phoneticPr fontId="1" type="noConversion"/>
  </si>
  <si>
    <t>Chl(ug/cm2)_calculate</t>
    <phoneticPr fontId="1" type="noConversion"/>
  </si>
  <si>
    <t>PlantBaseMajorAxis(cm)</t>
    <phoneticPr fontId="1" type="noConversion"/>
  </si>
  <si>
    <t>PlantBaseMinorAxis(cm)</t>
    <phoneticPr fontId="1" type="noConversion"/>
  </si>
  <si>
    <t>LastGrainFillingInitiateDAF(day)</t>
    <phoneticPr fontId="1" type="noConversion"/>
  </si>
  <si>
    <t>HuskWeightPerGrain(g)</t>
    <phoneticPr fontId="1" type="noConversion"/>
  </si>
  <si>
    <t>TotalGrainWeightPerPanicle(g)</t>
    <phoneticPr fontId="1" type="noConversion"/>
  </si>
  <si>
    <t>DayAfterFlowering(day)</t>
    <phoneticPr fontId="1" type="noConversion"/>
  </si>
  <si>
    <t>SpikeRachisYoungModulus</t>
    <phoneticPr fontId="1" type="noConversion"/>
  </si>
  <si>
    <t>UppermostInternodeYoungModulus</t>
    <phoneticPr fontId="1" type="noConversion"/>
  </si>
  <si>
    <t>Primary_bot_segment</t>
    <phoneticPr fontId="1" type="noConversion"/>
  </si>
  <si>
    <t>Primary_bot_segment_plot</t>
    <phoneticPr fontId="1" type="noConversion"/>
  </si>
  <si>
    <t>Main_axis_bot_segment</t>
    <phoneticPr fontId="1" type="noConversion"/>
  </si>
  <si>
    <t>Main_axis_bot_segment_plot</t>
    <phoneticPr fontId="1" type="noConversion"/>
  </si>
  <si>
    <t>Sheet 1</t>
    <phoneticPr fontId="1" type="noConversion"/>
  </si>
  <si>
    <t>OrganPos=0 for flag leaf, if no flag leaf (before heading), OrganPos should begin from 1</t>
    <phoneticPr fontId="1" type="noConversion"/>
  </si>
  <si>
    <t>OrganType: 0, leaf; 1, sheath; 2, stem; 3, panicle</t>
    <phoneticPr fontId="1" type="noConversion"/>
  </si>
  <si>
    <t>BaseHeight(cm)</t>
    <phoneticPr fontId="1" type="noConversion"/>
  </si>
  <si>
    <t>Length(cm)</t>
    <phoneticPr fontId="1" type="noConversion"/>
  </si>
  <si>
    <t>Width(cm)</t>
    <phoneticPr fontId="1" type="noConversion"/>
  </si>
  <si>
    <t>ApparentWid(cm)</t>
    <phoneticPr fontId="1" type="noConversion"/>
  </si>
  <si>
    <t>BaseAngle(rad)</t>
    <phoneticPr fontId="1" type="noConversion"/>
  </si>
  <si>
    <t>VertHeight(cm)</t>
    <phoneticPr fontId="1" type="noConversion"/>
  </si>
  <si>
    <t>HoriLen(cm)</t>
    <phoneticPr fontId="1" type="noConversion"/>
  </si>
  <si>
    <t>Kr_stem</t>
    <phoneticPr fontId="1" type="noConversion"/>
  </si>
  <si>
    <t>Kt_stem</t>
    <phoneticPr fontId="1" type="noConversion"/>
  </si>
  <si>
    <t>PlantApproximateHeight(cm)</t>
    <phoneticPr fontId="1" type="noConversion"/>
  </si>
  <si>
    <t>Note: it is encouraged to put the most representative plant as the 1st plant in Sheet1 if multiple plants are given, because the 1st plant will be put in the center of the canopy.</t>
    <phoneticPr fontId="1" type="noConversion"/>
  </si>
  <si>
    <t>InternodeDiameter(cm)</t>
    <phoneticPr fontId="1" type="noConversion"/>
  </si>
  <si>
    <t>InitialBranchAngle</t>
    <phoneticPr fontId="1" type="noConversion"/>
  </si>
  <si>
    <t>SpikeletDraw (1 for drawing every spikelet, 0 for using thick branches to represent grains)</t>
    <phoneticPr fontId="1" type="noConversion"/>
  </si>
  <si>
    <t>SpikeletBranchAngle</t>
    <phoneticPr fontId="1" type="noConversion"/>
  </si>
  <si>
    <t>GrainWidth_Thickness(cm)</t>
    <phoneticPr fontId="1" type="noConversion"/>
  </si>
  <si>
    <t>GrainNumOnPrimaryBranch</t>
    <phoneticPr fontId="1" type="noConversion"/>
  </si>
  <si>
    <t>GrainFillingDuration(day, time of begin to fill till maximal fresh weight)</t>
    <phoneticPr fontId="1" type="noConversion"/>
  </si>
  <si>
    <t>ThousandGrainWeight(g, fresh weight)</t>
    <phoneticPr fontId="1" type="noConversion"/>
  </si>
  <si>
    <t>UppermostInternodeYoungModulusDecreaseRate(/day)</t>
    <phoneticPr fontId="1" type="noConversion"/>
  </si>
  <si>
    <t>SpikeRachisYoungModulusDecreaseRate(/day)</t>
    <phoneticPr fontId="1" type="noConversion"/>
  </si>
  <si>
    <t>LeafSegmentLength(cm)</t>
    <phoneticPr fontId="1" type="noConversion"/>
  </si>
  <si>
    <t>Sheet 2</t>
    <phoneticPr fontId="1" type="noConversion"/>
  </si>
  <si>
    <t>Segments length along leaf length direction for each reconstructed leaf</t>
    <phoneticPr fontId="1" type="noConversion"/>
  </si>
  <si>
    <t>GrainSettingRatio</t>
    <phoneticPr fontId="1" type="noConversion"/>
  </si>
  <si>
    <t>ReconstructionMethod(1 for using sheet1 plant&amp;tiller data directly, 2 for generating plants with TillerNum tillers by randomly choosing given tiller data)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</si>
</sst>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3" x14ac:knownFonts="1">
    <font>
      <sz val="11"/>
      <color theme="1"/>
      <name val="宋体"/>
      <family val="2"/>
      <charset val="134"/>
      <scheme val="minor"/>
    </font>
    <font>
      <sz val="9"/>
      <name val="宋体"/>
      <family val="2"/>
      <charset val="134"/>
      <scheme val="minor"/>
    </font>
    <font>
      <b/>
      <sz val="14"/>
      <color theme="1"/>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vertical="center"/>
    </xf>
    <xf numFmtId="0" fontId="0" fillId="0" borderId="0" xfId="0" applyFont="1" applyFill="1" applyAlignment="1">
      <alignment vertical="center"/>
    </xf>
    <xf numFmtId="0" fontId="0" fillId="2" borderId="0" xfId="0" applyFill="1">
      <alignment vertical="center"/>
    </xf>
    <xf numFmtId="176" fontId="0" fillId="0" borderId="0" xfId="0" applyNumberFormat="1" applyAlignment="1">
      <alignment vertical="center"/>
    </xf>
    <xf numFmtId="0" fontId="0" fillId="3" borderId="0" xfId="0" applyFill="1">
      <alignment vertical="center"/>
    </xf>
    <xf numFmtId="0" fontId="0" fillId="3" borderId="0" xfId="0" applyFill="1" applyAlignment="1">
      <alignment vertical="center"/>
    </xf>
    <xf numFmtId="0" fontId="0" fillId="4" borderId="0" xfId="0" applyFill="1">
      <alignment vertical="center"/>
    </xf>
    <xf numFmtId="0" fontId="2" fillId="0" borderId="0" xfId="0" applyFont="1">
      <alignment vertical="center"/>
    </xf>
    <xf numFmtId="0" fontId="0" fillId="0" borderId="0" xfId="0" applyFill="1">
      <alignment vertical="center"/>
    </xf>
    <xf numFmtId="0" fontId="0" fillId="0" borderId="0" xfId="0"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A14" sqref="A14"/>
    </sheetView>
  </sheetViews>
  <sheetFormatPr defaultRowHeight="13.5" x14ac:dyDescent="0.15"/>
  <cols>
    <col min="8" max="8" width="12.75" bestFit="1" customWidth="1"/>
  </cols>
  <sheetData>
    <row r="1" spans="1:19" x14ac:dyDescent="0.15">
      <c r="A1" t="s">
        <v>0</v>
      </c>
      <c r="B1" t="s">
        <v>1</v>
      </c>
      <c r="C1" t="s">
        <v>2</v>
      </c>
      <c r="D1" t="s">
        <v>3</v>
      </c>
      <c r="E1" s="7" t="s">
        <v>45</v>
      </c>
      <c r="F1" s="7" t="s">
        <v>46</v>
      </c>
      <c r="G1" s="7" t="s">
        <v>47</v>
      </c>
      <c r="H1" s="7" t="s">
        <v>48</v>
      </c>
      <c r="I1" t="s">
        <v>49</v>
      </c>
      <c r="J1" s="7" t="s">
        <v>50</v>
      </c>
      <c r="K1" s="7" t="s">
        <v>51</v>
      </c>
      <c r="L1" t="s">
        <v>24</v>
      </c>
      <c r="M1" t="s">
        <v>25</v>
      </c>
      <c r="N1" t="s">
        <v>26</v>
      </c>
      <c r="O1" t="s">
        <v>27</v>
      </c>
      <c r="P1" t="s">
        <v>28</v>
      </c>
      <c r="Q1" s="5" t="s">
        <v>29</v>
      </c>
      <c r="R1" s="5" t="s">
        <v>4</v>
      </c>
      <c r="S1" s="5" t="s">
        <v>5</v>
      </c>
    </row>
    <row r="2" spans="1:19" x14ac:dyDescent="0.15">
      <c r="A2">
        <v>1</v>
      </c>
      <c r="B2">
        <v>0</v>
      </c>
      <c r="C2">
        <v>1</v>
      </c>
      <c r="D2">
        <v>0</v>
      </c>
      <c r="E2">
        <v>90.985156250000017</v>
      </c>
      <c r="F2" s="1">
        <v>39.807421874999996</v>
      </c>
      <c r="G2">
        <v>2.6333333333333333</v>
      </c>
      <c r="H2">
        <f>G2*0.6</f>
        <v>1.5799999999999998</v>
      </c>
      <c r="I2" s="1">
        <v>0.33830645161290318</v>
      </c>
      <c r="J2">
        <v>38.260937500000011</v>
      </c>
      <c r="K2">
        <v>10.236718749999998</v>
      </c>
      <c r="L2" s="3">
        <v>65.143948296122204</v>
      </c>
      <c r="M2" s="5">
        <v>3.15</v>
      </c>
      <c r="N2" s="3">
        <v>7.4999999999999997E-2</v>
      </c>
      <c r="O2" s="3">
        <v>7.4999999999999997E-2</v>
      </c>
      <c r="P2" s="3">
        <v>-1</v>
      </c>
      <c r="Q2" s="5">
        <f>7.252*(M2/100*L2)^2+18.191*M2/100*L2+1.5012</f>
        <v>69.366805632001018</v>
      </c>
      <c r="R2" s="5">
        <f>IF(P2&gt;0,MAX(0,-0.082*LOG(P2) + 0.3761),MAX(0,-0.082*LOG(Q2) + 0.3761))</f>
        <v>0.22512556096632833</v>
      </c>
      <c r="S2" s="5">
        <f>IF(P2&gt;0,0.3605*P2^(-0.502),0.3605*Q2^(-0.502))</f>
        <v>4.2918755253469471E-2</v>
      </c>
    </row>
    <row r="3" spans="1:19" x14ac:dyDescent="0.15">
      <c r="A3">
        <v>1</v>
      </c>
      <c r="B3">
        <v>0</v>
      </c>
      <c r="C3">
        <v>1</v>
      </c>
      <c r="D3">
        <v>1</v>
      </c>
      <c r="E3">
        <v>60.489062499999989</v>
      </c>
      <c r="F3" s="1">
        <v>55.29296875</v>
      </c>
      <c r="G3">
        <v>1.925</v>
      </c>
      <c r="H3">
        <f t="shared" ref="H3:H4" si="0">G3*0.6</f>
        <v>1.155</v>
      </c>
      <c r="I3" s="1">
        <v>0.37822580645161297</v>
      </c>
      <c r="J3">
        <v>52.56523437500001</v>
      </c>
      <c r="K3">
        <v>16.107812500000005</v>
      </c>
      <c r="L3" s="3">
        <v>69.083520479093153</v>
      </c>
      <c r="M3" s="5">
        <v>3.0572578749999999</v>
      </c>
      <c r="N3" s="3">
        <v>7.4999999999999997E-2</v>
      </c>
      <c r="O3" s="3">
        <v>7.4999999999999997E-2</v>
      </c>
      <c r="P3" s="3">
        <v>-1</v>
      </c>
      <c r="Q3" s="5">
        <f>7.252*(M3/100*L3)^2+18.191*M3/100*L3+1.5012</f>
        <v>72.271453418827519</v>
      </c>
      <c r="R3" s="5">
        <f t="shared" ref="R3:R6" si="1">IF(P3&gt;0,MAX(0,-0.082*LOG(P3) + 0.3761),MAX(0,-0.082*LOG(Q3) + 0.3761))</f>
        <v>0.2236647233259749</v>
      </c>
      <c r="S3" s="5">
        <f t="shared" ref="S3:S7" si="2">IF(P3&gt;0,0.3605*P3^(-0.502),0.3605*Q3^(-0.502))</f>
        <v>4.2043991646160961E-2</v>
      </c>
    </row>
    <row r="4" spans="1:19" x14ac:dyDescent="0.15">
      <c r="A4">
        <v>1</v>
      </c>
      <c r="B4">
        <v>0</v>
      </c>
      <c r="C4">
        <v>1</v>
      </c>
      <c r="D4">
        <v>2</v>
      </c>
      <c r="E4">
        <v>45.066406249999993</v>
      </c>
      <c r="F4" s="1">
        <v>66.285080645161287</v>
      </c>
      <c r="G4">
        <v>1.65</v>
      </c>
      <c r="H4">
        <f t="shared" si="0"/>
        <v>0.98999999999999988</v>
      </c>
      <c r="I4" s="1">
        <v>0.4140625</v>
      </c>
      <c r="J4">
        <v>61.333984374999986</v>
      </c>
      <c r="K4">
        <v>21.154296875000004</v>
      </c>
      <c r="L4" s="3">
        <v>65.205011389521644</v>
      </c>
      <c r="M4" s="5">
        <v>3.090767407</v>
      </c>
      <c r="N4" s="3">
        <v>7.4999999999999997E-2</v>
      </c>
      <c r="O4" s="3">
        <v>7.4999999999999997E-2</v>
      </c>
      <c r="P4" s="3">
        <v>-1</v>
      </c>
      <c r="Q4" s="5">
        <f>7.252*(M4/100*L4)^2+18.191*M4/100*L4+1.5012</f>
        <v>67.616713431119365</v>
      </c>
      <c r="R4" s="5">
        <f t="shared" si="1"/>
        <v>0.22603556726994786</v>
      </c>
      <c r="S4" s="5">
        <f t="shared" si="2"/>
        <v>4.3472851944699353E-2</v>
      </c>
    </row>
    <row r="5" spans="1:19" x14ac:dyDescent="0.15">
      <c r="A5">
        <v>1</v>
      </c>
      <c r="B5">
        <v>0</v>
      </c>
      <c r="C5">
        <v>1</v>
      </c>
      <c r="D5">
        <v>3</v>
      </c>
      <c r="E5">
        <v>37.510937499999997</v>
      </c>
      <c r="F5" s="1">
        <v>65.9140625</v>
      </c>
      <c r="G5">
        <v>1.7</v>
      </c>
      <c r="H5">
        <v>1.7</v>
      </c>
      <c r="I5" s="1">
        <v>0.58828124999999998</v>
      </c>
      <c r="J5">
        <v>58.409765625000006</v>
      </c>
      <c r="K5">
        <v>29.55859375</v>
      </c>
      <c r="L5" s="3">
        <v>68.682020119491384</v>
      </c>
      <c r="M5" s="5">
        <v>2.9815917019999998</v>
      </c>
      <c r="N5" s="3">
        <v>7.4999999999999997E-2</v>
      </c>
      <c r="O5" s="3">
        <v>7.4999999999999997E-2</v>
      </c>
      <c r="P5" s="3">
        <v>-1</v>
      </c>
      <c r="Q5" s="5">
        <f>7.252*(M5/100*L5)^2+18.191*M5/100*L5+1.5012</f>
        <v>69.16471579352212</v>
      </c>
      <c r="R5" s="5">
        <f t="shared" si="1"/>
        <v>0.22522946306991548</v>
      </c>
      <c r="S5" s="5">
        <f t="shared" si="2"/>
        <v>4.2981661691151356E-2</v>
      </c>
    </row>
    <row r="6" spans="1:19" x14ac:dyDescent="0.15">
      <c r="A6">
        <v>1</v>
      </c>
      <c r="B6">
        <v>0</v>
      </c>
      <c r="C6">
        <v>1</v>
      </c>
      <c r="D6">
        <v>4</v>
      </c>
      <c r="E6">
        <v>31.298076923076927</v>
      </c>
      <c r="F6" s="1">
        <v>49.27211538461539</v>
      </c>
      <c r="G6">
        <v>1.5999999999999999</v>
      </c>
      <c r="H6">
        <v>1.5999999999999999</v>
      </c>
      <c r="I6" s="1">
        <v>0.81442307692307703</v>
      </c>
      <c r="J6">
        <v>38.589423076923083</v>
      </c>
      <c r="K6">
        <v>29.289423076923079</v>
      </c>
      <c r="L6" s="3">
        <v>59.246954595791799</v>
      </c>
      <c r="M6" s="5">
        <v>2.8419575930000001</v>
      </c>
      <c r="N6" s="3">
        <v>7.4999999999999997E-2</v>
      </c>
      <c r="O6" s="3">
        <v>7.4999999999999997E-2</v>
      </c>
      <c r="P6" s="3">
        <v>-1</v>
      </c>
      <c r="Q6" s="5">
        <f>7.252*(M6/100*L6)^2+18.191*M6/100*L6+1.5012</f>
        <v>52.690812152279463</v>
      </c>
      <c r="R6" s="5">
        <f t="shared" si="1"/>
        <v>0.23491773880331182</v>
      </c>
      <c r="S6" s="5">
        <f t="shared" si="2"/>
        <v>4.9271337650873513E-2</v>
      </c>
    </row>
    <row r="7" spans="1:19" x14ac:dyDescent="0.15">
      <c r="A7">
        <v>1</v>
      </c>
      <c r="B7">
        <v>3</v>
      </c>
      <c r="C7">
        <v>1</v>
      </c>
      <c r="D7">
        <v>1</v>
      </c>
      <c r="E7">
        <v>98.770192307692284</v>
      </c>
      <c r="F7">
        <v>31.083653846153844</v>
      </c>
      <c r="G7">
        <v>-1</v>
      </c>
      <c r="H7">
        <v>-1</v>
      </c>
      <c r="I7" s="1">
        <v>-1</v>
      </c>
      <c r="J7" s="1">
        <v>-1</v>
      </c>
      <c r="K7" s="1">
        <v>-1</v>
      </c>
      <c r="L7" s="1">
        <v>-1</v>
      </c>
      <c r="M7">
        <v>-1</v>
      </c>
      <c r="N7" s="3">
        <v>0</v>
      </c>
      <c r="O7" s="3">
        <v>0.15</v>
      </c>
      <c r="P7" s="3">
        <v>-1</v>
      </c>
      <c r="Q7" s="5">
        <f>AVERAGE(Q2:Q6)</f>
        <v>66.222100085549897</v>
      </c>
      <c r="R7" s="5">
        <v>0</v>
      </c>
      <c r="S7" s="5">
        <f t="shared" si="2"/>
        <v>4.3930059198161737E-2</v>
      </c>
    </row>
    <row r="8" spans="1:19" x14ac:dyDescent="0.15">
      <c r="A8">
        <v>2</v>
      </c>
      <c r="B8">
        <v>0</v>
      </c>
      <c r="C8">
        <v>1</v>
      </c>
      <c r="D8">
        <v>0</v>
      </c>
      <c r="E8">
        <f>E2*0.5</f>
        <v>45.492578125000009</v>
      </c>
      <c r="F8" s="1">
        <v>39.807421874999996</v>
      </c>
      <c r="G8">
        <v>2.6333333333333333</v>
      </c>
      <c r="H8">
        <f>G8*0.6</f>
        <v>1.5799999999999998</v>
      </c>
      <c r="I8" s="1">
        <v>0.33830645161290318</v>
      </c>
      <c r="J8">
        <v>38.260937500000011</v>
      </c>
      <c r="K8">
        <v>10.236718749999998</v>
      </c>
      <c r="L8" s="3">
        <v>65.143948296122204</v>
      </c>
      <c r="M8" s="5">
        <v>3.15</v>
      </c>
      <c r="N8" s="3">
        <v>7.4999999999999997E-2</v>
      </c>
      <c r="O8" s="3">
        <v>7.4999999999999997E-2</v>
      </c>
      <c r="P8" s="3">
        <v>-1</v>
      </c>
      <c r="Q8" s="5">
        <f>7.252*(M8/100*L8)^2+18.191*M8/100*L8+1.5012</f>
        <v>69.366805632001018</v>
      </c>
      <c r="R8" s="5">
        <f>IF(P8&gt;0,MAX(0,-0.082*LOG(P8) + 0.3761),MAX(0,-0.082*LOG(Q8) + 0.3761))</f>
        <v>0.22512556096632833</v>
      </c>
      <c r="S8" s="5">
        <f>IF(P8&gt;0,0.3605*P8^(-0.502),0.3605*Q8^(-0.502))</f>
        <v>4.2918755253469471E-2</v>
      </c>
    </row>
    <row r="9" spans="1:19" x14ac:dyDescent="0.15">
      <c r="A9">
        <v>2</v>
      </c>
      <c r="B9">
        <v>0</v>
      </c>
      <c r="C9">
        <v>1</v>
      </c>
      <c r="D9">
        <v>1</v>
      </c>
      <c r="E9">
        <f t="shared" ref="E9:E12" si="3">E3*0.5</f>
        <v>30.244531249999994</v>
      </c>
      <c r="F9" s="1">
        <v>55.29296875</v>
      </c>
      <c r="G9">
        <v>1.925</v>
      </c>
      <c r="H9">
        <f t="shared" ref="H9:H10" si="4">G9*0.6</f>
        <v>1.155</v>
      </c>
      <c r="I9" s="1">
        <v>0.37822580645161297</v>
      </c>
      <c r="J9">
        <v>52.56523437500001</v>
      </c>
      <c r="K9">
        <v>16.107812500000005</v>
      </c>
      <c r="L9" s="3">
        <v>69.083520479093153</v>
      </c>
      <c r="M9" s="5">
        <v>3.0572578749999999</v>
      </c>
      <c r="N9" s="3">
        <v>7.4999999999999997E-2</v>
      </c>
      <c r="O9" s="3">
        <v>7.4999999999999997E-2</v>
      </c>
      <c r="P9" s="3">
        <v>-1</v>
      </c>
      <c r="Q9" s="5">
        <f>7.252*(M9/100*L9)^2+18.191*M9/100*L9+1.5012</f>
        <v>72.271453418827519</v>
      </c>
      <c r="R9" s="5">
        <f t="shared" ref="R9:R12" si="5">IF(P9&gt;0,MAX(0,-0.082*LOG(P9) + 0.3761),MAX(0,-0.082*LOG(Q9) + 0.3761))</f>
        <v>0.2236647233259749</v>
      </c>
      <c r="S9" s="5">
        <f t="shared" ref="S9:S13" si="6">IF(P9&gt;0,0.3605*P9^(-0.502),0.3605*Q9^(-0.502))</f>
        <v>4.2043991646160961E-2</v>
      </c>
    </row>
    <row r="10" spans="1:19" x14ac:dyDescent="0.15">
      <c r="A10">
        <v>2</v>
      </c>
      <c r="B10">
        <v>0</v>
      </c>
      <c r="C10">
        <v>1</v>
      </c>
      <c r="D10">
        <v>2</v>
      </c>
      <c r="E10">
        <f t="shared" si="3"/>
        <v>22.533203124999996</v>
      </c>
      <c r="F10" s="1">
        <v>66.285080645161287</v>
      </c>
      <c r="G10">
        <v>1.65</v>
      </c>
      <c r="H10">
        <f t="shared" si="4"/>
        <v>0.98999999999999988</v>
      </c>
      <c r="I10" s="1">
        <v>0.4140625</v>
      </c>
      <c r="J10">
        <v>61.333984374999986</v>
      </c>
      <c r="K10">
        <v>21.154296875000004</v>
      </c>
      <c r="L10" s="3">
        <v>65.205011389521644</v>
      </c>
      <c r="M10" s="5">
        <v>3.090767407</v>
      </c>
      <c r="N10" s="3">
        <v>7.4999999999999997E-2</v>
      </c>
      <c r="O10" s="3">
        <v>7.4999999999999997E-2</v>
      </c>
      <c r="P10" s="3">
        <v>-1</v>
      </c>
      <c r="Q10" s="5">
        <f>7.252*(M10/100*L10)^2+18.191*M10/100*L10+1.5012</f>
        <v>67.616713431119365</v>
      </c>
      <c r="R10" s="5">
        <f t="shared" si="5"/>
        <v>0.22603556726994786</v>
      </c>
      <c r="S10" s="5">
        <f t="shared" si="6"/>
        <v>4.3472851944699353E-2</v>
      </c>
    </row>
    <row r="11" spans="1:19" x14ac:dyDescent="0.15">
      <c r="A11">
        <v>2</v>
      </c>
      <c r="B11">
        <v>0</v>
      </c>
      <c r="C11">
        <v>1</v>
      </c>
      <c r="D11">
        <v>3</v>
      </c>
      <c r="E11">
        <f t="shared" si="3"/>
        <v>18.755468749999999</v>
      </c>
      <c r="F11" s="1">
        <v>65.9140625</v>
      </c>
      <c r="G11">
        <v>1.7</v>
      </c>
      <c r="H11">
        <v>1.7</v>
      </c>
      <c r="I11" s="1">
        <v>0.58828124999999998</v>
      </c>
      <c r="J11">
        <v>58.409765625000006</v>
      </c>
      <c r="K11">
        <v>29.55859375</v>
      </c>
      <c r="L11" s="3">
        <v>68.682020119491384</v>
      </c>
      <c r="M11" s="5">
        <v>2.9815917019999998</v>
      </c>
      <c r="N11" s="3">
        <v>7.4999999999999997E-2</v>
      </c>
      <c r="O11" s="3">
        <v>7.4999999999999997E-2</v>
      </c>
      <c r="P11" s="3">
        <v>-1</v>
      </c>
      <c r="Q11" s="5">
        <f>7.252*(M11/100*L11)^2+18.191*M11/100*L11+1.5012</f>
        <v>69.16471579352212</v>
      </c>
      <c r="R11" s="5">
        <f t="shared" si="5"/>
        <v>0.22522946306991548</v>
      </c>
      <c r="S11" s="5">
        <f t="shared" si="6"/>
        <v>4.2981661691151356E-2</v>
      </c>
    </row>
    <row r="12" spans="1:19" x14ac:dyDescent="0.15">
      <c r="A12">
        <v>2</v>
      </c>
      <c r="B12">
        <v>0</v>
      </c>
      <c r="C12">
        <v>1</v>
      </c>
      <c r="D12">
        <v>4</v>
      </c>
      <c r="E12">
        <f t="shared" si="3"/>
        <v>15.649038461538463</v>
      </c>
      <c r="F12" s="1">
        <v>49.27211538461539</v>
      </c>
      <c r="G12">
        <v>1.5999999999999999</v>
      </c>
      <c r="H12">
        <v>1.5999999999999999</v>
      </c>
      <c r="I12" s="1">
        <v>0.81442307692307703</v>
      </c>
      <c r="J12">
        <v>38.589423076923083</v>
      </c>
      <c r="K12">
        <v>29.289423076923079</v>
      </c>
      <c r="L12" s="3">
        <v>59.246954595791799</v>
      </c>
      <c r="M12" s="5">
        <v>2.8419575930000001</v>
      </c>
      <c r="N12" s="3">
        <v>7.4999999999999997E-2</v>
      </c>
      <c r="O12" s="3">
        <v>7.4999999999999997E-2</v>
      </c>
      <c r="P12" s="3">
        <v>-1</v>
      </c>
      <c r="Q12" s="5">
        <f>7.252*(M12/100*L12)^2+18.191*M12/100*L12+1.5012</f>
        <v>52.690812152279463</v>
      </c>
      <c r="R12" s="5">
        <f t="shared" si="5"/>
        <v>0.23491773880331182</v>
      </c>
      <c r="S12" s="5">
        <f t="shared" si="6"/>
        <v>4.9271337650873513E-2</v>
      </c>
    </row>
    <row r="13" spans="1:19" x14ac:dyDescent="0.15">
      <c r="A13">
        <v>2</v>
      </c>
      <c r="B13">
        <v>3</v>
      </c>
      <c r="C13">
        <v>1</v>
      </c>
      <c r="D13">
        <v>1</v>
      </c>
      <c r="E13">
        <f>E7*0.5</f>
        <v>49.385096153846142</v>
      </c>
      <c r="F13">
        <v>31.083653846153844</v>
      </c>
      <c r="G13">
        <v>-1</v>
      </c>
      <c r="H13">
        <v>-1</v>
      </c>
      <c r="I13" s="1">
        <v>-1</v>
      </c>
      <c r="J13" s="1">
        <v>-1</v>
      </c>
      <c r="K13" s="1">
        <v>-1</v>
      </c>
      <c r="L13" s="1">
        <v>-1</v>
      </c>
      <c r="M13">
        <v>-1</v>
      </c>
      <c r="N13" s="3">
        <v>0</v>
      </c>
      <c r="O13" s="3">
        <v>0.15</v>
      </c>
      <c r="P13" s="3">
        <v>-1</v>
      </c>
      <c r="Q13" s="5">
        <f>AVERAGE(Q8:Q12)</f>
        <v>66.222100085549897</v>
      </c>
      <c r="R13" s="5">
        <v>0</v>
      </c>
      <c r="S13" s="5">
        <f t="shared" si="6"/>
        <v>4.3930059198161737E-2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tabSelected="1" workbookViewId="0">
      <selection activeCell="D2" sqref="D2"/>
    </sheetView>
  </sheetViews>
  <sheetFormatPr defaultRowHeight="13.5" x14ac:dyDescent="0.15"/>
  <cols>
    <col min="1" max="1" width="36.125" bestFit="1" customWidth="1"/>
  </cols>
  <sheetData>
    <row r="1" spans="1:8" x14ac:dyDescent="0.15">
      <c r="A1" s="5" t="s">
        <v>6</v>
      </c>
      <c r="B1">
        <v>2</v>
      </c>
    </row>
    <row r="2" spans="1:8" x14ac:dyDescent="0.15">
      <c r="A2" t="s">
        <v>10</v>
      </c>
      <c r="B2">
        <f>2.5*3.14159/180</f>
        <v>4.3633194444444447E-2</v>
      </c>
    </row>
    <row r="3" spans="1:8" x14ac:dyDescent="0.15">
      <c r="A3" t="s">
        <v>11</v>
      </c>
      <c r="B3">
        <v>0.05</v>
      </c>
    </row>
    <row r="4" spans="1:8" x14ac:dyDescent="0.15">
      <c r="A4" t="s">
        <v>12</v>
      </c>
      <c r="B4" s="2">
        <v>0.24985889087431337</v>
      </c>
      <c r="C4" s="2">
        <v>0.92108926354359699</v>
      </c>
      <c r="D4" s="2">
        <v>0.93245946404716851</v>
      </c>
      <c r="E4" s="2">
        <v>0.84302977480620311</v>
      </c>
      <c r="F4" s="2">
        <v>0.6899139493446983</v>
      </c>
      <c r="G4" s="2">
        <v>0.47424102925913053</v>
      </c>
      <c r="H4" s="2">
        <v>8.9000704041979226E-2</v>
      </c>
    </row>
    <row r="5" spans="1:8" x14ac:dyDescent="0.15">
      <c r="A5" t="s">
        <v>13</v>
      </c>
      <c r="B5" s="1">
        <v>0.30960040685740375</v>
      </c>
      <c r="C5" s="1">
        <v>0.78197783048501224</v>
      </c>
      <c r="D5" s="1">
        <v>0.8750494331375368</v>
      </c>
      <c r="E5" s="1">
        <v>0.86900762171393886</v>
      </c>
      <c r="F5" s="1">
        <v>0.83655496465197687</v>
      </c>
      <c r="G5" s="1">
        <v>0.56793285473164434</v>
      </c>
      <c r="H5" s="1">
        <v>9.4093555422960801E-2</v>
      </c>
    </row>
    <row r="6" spans="1:8" x14ac:dyDescent="0.15">
      <c r="A6" t="s">
        <v>14</v>
      </c>
      <c r="B6" s="6">
        <v>36.700000000000003</v>
      </c>
      <c r="C6" s="6">
        <v>22.4</v>
      </c>
      <c r="D6" s="6">
        <v>21.3</v>
      </c>
      <c r="E6" s="6">
        <v>14.9</v>
      </c>
      <c r="F6" s="6">
        <v>8</v>
      </c>
      <c r="G6" s="1"/>
      <c r="H6" s="1"/>
    </row>
    <row r="7" spans="1:8" x14ac:dyDescent="0.15">
      <c r="A7" t="s">
        <v>56</v>
      </c>
      <c r="B7">
        <v>0.39</v>
      </c>
      <c r="C7">
        <v>0.63000000000000012</v>
      </c>
      <c r="D7">
        <v>0.75</v>
      </c>
      <c r="E7">
        <v>0.88500000000000012</v>
      </c>
      <c r="F7">
        <v>0.99</v>
      </c>
    </row>
    <row r="8" spans="1:8" x14ac:dyDescent="0.15">
      <c r="A8" t="s">
        <v>30</v>
      </c>
      <c r="B8">
        <v>5</v>
      </c>
    </row>
    <row r="9" spans="1:8" x14ac:dyDescent="0.15">
      <c r="A9" t="s">
        <v>31</v>
      </c>
      <c r="B9">
        <v>4</v>
      </c>
    </row>
    <row r="10" spans="1:8" x14ac:dyDescent="0.15">
      <c r="A10" s="5" t="s">
        <v>35</v>
      </c>
      <c r="B10">
        <v>5</v>
      </c>
    </row>
    <row r="11" spans="1:8" x14ac:dyDescent="0.15">
      <c r="A11" t="s">
        <v>37</v>
      </c>
      <c r="B11">
        <v>200000</v>
      </c>
    </row>
    <row r="12" spans="1:8" x14ac:dyDescent="0.15">
      <c r="A12" t="s">
        <v>36</v>
      </c>
      <c r="B12">
        <v>250000</v>
      </c>
    </row>
    <row r="13" spans="1:8" x14ac:dyDescent="0.15">
      <c r="A13" t="s">
        <v>7</v>
      </c>
      <c r="B13" s="1">
        <v>352</v>
      </c>
    </row>
    <row r="14" spans="1:8" x14ac:dyDescent="0.15">
      <c r="A14" s="5" t="s">
        <v>34</v>
      </c>
      <c r="B14" s="1">
        <v>2</v>
      </c>
    </row>
    <row r="15" spans="1:8" x14ac:dyDescent="0.15">
      <c r="A15" t="s">
        <v>69</v>
      </c>
      <c r="B15" s="1">
        <v>0.88</v>
      </c>
    </row>
    <row r="16" spans="1:8" x14ac:dyDescent="0.15">
      <c r="A16" t="s">
        <v>21</v>
      </c>
      <c r="B16" s="1">
        <v>17</v>
      </c>
    </row>
    <row r="17" spans="1:18" x14ac:dyDescent="0.15">
      <c r="A17" t="s">
        <v>22</v>
      </c>
      <c r="B17" s="4">
        <v>10.964333333333334</v>
      </c>
      <c r="C17" s="4">
        <v>14.753333333333332</v>
      </c>
      <c r="D17" s="4">
        <v>14.587333333333333</v>
      </c>
      <c r="E17" s="4">
        <v>13.222000000000001</v>
      </c>
      <c r="F17" s="4">
        <v>12.695</v>
      </c>
      <c r="G17" s="4">
        <v>12.782000000000002</v>
      </c>
      <c r="H17" s="4">
        <v>13.149666666666667</v>
      </c>
      <c r="I17" s="4">
        <v>11.915000000000001</v>
      </c>
      <c r="J17" s="4">
        <v>12.433666666666667</v>
      </c>
      <c r="K17" s="4">
        <v>11.129</v>
      </c>
      <c r="L17" s="4">
        <v>11.584666666666665</v>
      </c>
      <c r="M17" s="4">
        <v>11.468333333333334</v>
      </c>
      <c r="N17" s="4">
        <v>11.474333333333334</v>
      </c>
      <c r="O17" s="4">
        <v>11.151333333333332</v>
      </c>
      <c r="P17" s="4">
        <v>10.887333333333332</v>
      </c>
      <c r="Q17" s="4">
        <v>9.1556666666666668</v>
      </c>
      <c r="R17" s="4">
        <v>9.4540000000000006</v>
      </c>
    </row>
    <row r="18" spans="1:18" x14ac:dyDescent="0.15">
      <c r="A18" t="s">
        <v>23</v>
      </c>
      <c r="B18" s="1">
        <v>1</v>
      </c>
      <c r="C18" s="1">
        <v>1</v>
      </c>
      <c r="D18" s="1">
        <v>3</v>
      </c>
      <c r="E18" s="1">
        <v>3</v>
      </c>
      <c r="F18" s="1">
        <v>3</v>
      </c>
      <c r="G18" s="1">
        <v>2</v>
      </c>
      <c r="H18" s="1">
        <v>1</v>
      </c>
      <c r="I18" s="1">
        <v>1</v>
      </c>
      <c r="J18" s="1">
        <v>2</v>
      </c>
      <c r="K18" s="4"/>
      <c r="L18" s="4"/>
      <c r="M18" s="4"/>
      <c r="N18" s="4"/>
      <c r="O18" s="4"/>
      <c r="P18" s="4"/>
      <c r="Q18" s="4"/>
      <c r="R18" s="4"/>
    </row>
    <row r="19" spans="1:18" x14ac:dyDescent="0.15">
      <c r="A19" t="s">
        <v>9</v>
      </c>
      <c r="B19" s="1">
        <v>0</v>
      </c>
      <c r="C19" s="1">
        <v>0.3</v>
      </c>
      <c r="D19" s="1">
        <v>1</v>
      </c>
      <c r="E19" s="1">
        <v>1</v>
      </c>
      <c r="F19" s="1">
        <v>1</v>
      </c>
      <c r="G19" s="1">
        <v>1</v>
      </c>
      <c r="H19" s="1">
        <v>0.5</v>
      </c>
      <c r="I19" s="1">
        <v>0.5</v>
      </c>
      <c r="J19" s="1">
        <v>0.5</v>
      </c>
    </row>
    <row r="20" spans="1:18" x14ac:dyDescent="0.15">
      <c r="A20" t="s">
        <v>18</v>
      </c>
      <c r="B20" s="1">
        <v>22.2</v>
      </c>
    </row>
    <row r="21" spans="1:18" x14ac:dyDescent="0.15">
      <c r="A21" t="s">
        <v>15</v>
      </c>
      <c r="B21" s="1">
        <v>0.2</v>
      </c>
    </row>
    <row r="22" spans="1:18" x14ac:dyDescent="0.15">
      <c r="A22" t="s">
        <v>63</v>
      </c>
      <c r="B22" s="1">
        <f>28/(1-0.14)</f>
        <v>32.558139534883722</v>
      </c>
      <c r="C22">
        <f>25/(1-0.14)</f>
        <v>29.069767441860467</v>
      </c>
    </row>
    <row r="23" spans="1:18" x14ac:dyDescent="0.15">
      <c r="A23" t="s">
        <v>33</v>
      </c>
      <c r="B23" s="1">
        <f>0.005/(1-0.14)</f>
        <v>5.8139534883720929E-3</v>
      </c>
    </row>
    <row r="24" spans="1:18" x14ac:dyDescent="0.15">
      <c r="A24" t="s">
        <v>62</v>
      </c>
      <c r="B24" s="1">
        <v>7</v>
      </c>
      <c r="C24">
        <v>15</v>
      </c>
    </row>
    <row r="25" spans="1:18" x14ac:dyDescent="0.15">
      <c r="A25" t="s">
        <v>32</v>
      </c>
      <c r="B25" s="1">
        <v>15</v>
      </c>
    </row>
    <row r="26" spans="1:18" x14ac:dyDescent="0.15">
      <c r="A26" t="s">
        <v>8</v>
      </c>
      <c r="B26">
        <v>0.88139999999999996</v>
      </c>
    </row>
    <row r="27" spans="1:18" x14ac:dyDescent="0.15">
      <c r="A27" t="s">
        <v>60</v>
      </c>
      <c r="B27">
        <v>0.34560000000000002</v>
      </c>
      <c r="C27">
        <v>0.24</v>
      </c>
    </row>
    <row r="28" spans="1:18" x14ac:dyDescent="0.15">
      <c r="A28" t="s">
        <v>16</v>
      </c>
      <c r="B28">
        <v>0.24</v>
      </c>
    </row>
    <row r="29" spans="1:18" x14ac:dyDescent="0.15">
      <c r="A29" t="s">
        <v>17</v>
      </c>
      <c r="B29">
        <v>7.0000000000000007E-2</v>
      </c>
    </row>
    <row r="30" spans="1:18" x14ac:dyDescent="0.15">
      <c r="A30" t="s">
        <v>19</v>
      </c>
      <c r="B30">
        <v>0.05</v>
      </c>
    </row>
    <row r="31" spans="1:18" x14ac:dyDescent="0.15">
      <c r="A31" t="s">
        <v>20</v>
      </c>
      <c r="B31">
        <v>0.03</v>
      </c>
    </row>
    <row r="32" spans="1:18" x14ac:dyDescent="0.15">
      <c r="A32" s="7" t="s">
        <v>38</v>
      </c>
      <c r="B32" s="7">
        <v>55</v>
      </c>
      <c r="C32" s="7"/>
    </row>
    <row r="33" spans="1:18" x14ac:dyDescent="0.15">
      <c r="A33" s="7" t="s">
        <v>39</v>
      </c>
      <c r="B33" s="7">
        <v>5</v>
      </c>
      <c r="C33" s="7"/>
    </row>
    <row r="34" spans="1:18" x14ac:dyDescent="0.15">
      <c r="A34" s="7" t="s">
        <v>40</v>
      </c>
      <c r="B34" s="7">
        <v>10</v>
      </c>
      <c r="C34" s="7"/>
    </row>
    <row r="35" spans="1:18" x14ac:dyDescent="0.15">
      <c r="A35" s="7" t="s">
        <v>41</v>
      </c>
      <c r="B35" s="7">
        <v>5</v>
      </c>
      <c r="C35" s="7"/>
    </row>
    <row r="36" spans="1:18" x14ac:dyDescent="0.15">
      <c r="A36" s="9" t="s">
        <v>52</v>
      </c>
      <c r="B36" s="9">
        <v>0.15</v>
      </c>
      <c r="C36" s="9"/>
    </row>
    <row r="37" spans="1:18" x14ac:dyDescent="0.15">
      <c r="A37" s="9" t="s">
        <v>53</v>
      </c>
      <c r="B37" s="9">
        <v>0</v>
      </c>
      <c r="C37" s="9"/>
    </row>
    <row r="38" spans="1:18" x14ac:dyDescent="0.15">
      <c r="A38" s="9" t="s">
        <v>54</v>
      </c>
      <c r="B38" s="9">
        <v>140</v>
      </c>
    </row>
    <row r="39" spans="1:18" x14ac:dyDescent="0.15">
      <c r="A39" s="5" t="s">
        <v>58</v>
      </c>
      <c r="B39" s="9">
        <v>0</v>
      </c>
    </row>
    <row r="40" spans="1:18" x14ac:dyDescent="0.15">
      <c r="A40" s="5" t="s">
        <v>57</v>
      </c>
      <c r="B40">
        <f>2.5*3.14159/180</f>
        <v>4.3633194444444447E-2</v>
      </c>
    </row>
    <row r="41" spans="1:18" x14ac:dyDescent="0.15">
      <c r="A41" t="s">
        <v>59</v>
      </c>
      <c r="B41">
        <f>15*3.14159/180</f>
        <v>0.26179916666666664</v>
      </c>
    </row>
    <row r="42" spans="1:18" x14ac:dyDescent="0.15">
      <c r="A42" t="s">
        <v>61</v>
      </c>
      <c r="B42">
        <f>ROUND(B17/SUM($B$17:$R$17)*$B13,0)</f>
        <v>19</v>
      </c>
      <c r="C42">
        <f t="shared" ref="C42:R42" si="0">ROUND(C17/SUM($B$17:$R$17)*$B13,0)</f>
        <v>26</v>
      </c>
      <c r="D42">
        <f t="shared" si="0"/>
        <v>25</v>
      </c>
      <c r="E42">
        <f t="shared" si="0"/>
        <v>23</v>
      </c>
      <c r="F42">
        <f t="shared" si="0"/>
        <v>22</v>
      </c>
      <c r="G42">
        <f t="shared" si="0"/>
        <v>22</v>
      </c>
      <c r="H42">
        <f t="shared" si="0"/>
        <v>23</v>
      </c>
      <c r="I42">
        <f t="shared" si="0"/>
        <v>21</v>
      </c>
      <c r="J42">
        <f t="shared" si="0"/>
        <v>22</v>
      </c>
      <c r="K42">
        <f t="shared" si="0"/>
        <v>19</v>
      </c>
      <c r="L42">
        <f t="shared" si="0"/>
        <v>20</v>
      </c>
      <c r="M42">
        <f t="shared" si="0"/>
        <v>20</v>
      </c>
      <c r="N42">
        <f t="shared" si="0"/>
        <v>20</v>
      </c>
      <c r="O42">
        <f t="shared" si="0"/>
        <v>19</v>
      </c>
      <c r="P42">
        <f t="shared" si="0"/>
        <v>19</v>
      </c>
      <c r="Q42">
        <f t="shared" si="0"/>
        <v>16</v>
      </c>
      <c r="R42">
        <f t="shared" si="0"/>
        <v>16</v>
      </c>
    </row>
    <row r="43" spans="1:18" x14ac:dyDescent="0.15">
      <c r="A43" t="s">
        <v>64</v>
      </c>
      <c r="B43">
        <v>4000</v>
      </c>
    </row>
    <row r="44" spans="1:18" x14ac:dyDescent="0.15">
      <c r="A44" t="s">
        <v>65</v>
      </c>
      <c r="B44">
        <v>5000</v>
      </c>
    </row>
    <row r="45" spans="1:18" x14ac:dyDescent="0.15">
      <c r="A45" t="s">
        <v>70</v>
      </c>
      <c r="B45">
        <v>1</v>
      </c>
    </row>
    <row r="46" spans="1:18" x14ac:dyDescent="0.15">
      <c r="A46" t="s">
        <v>66</v>
      </c>
      <c r="B46">
        <v>2</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B32" sqref="B32"/>
    </sheetView>
  </sheetViews>
  <sheetFormatPr defaultRowHeight="13.5" x14ac:dyDescent="0.15"/>
  <cols>
    <col min="1" max="1" width="11.5" bestFit="1" customWidth="1"/>
    <col min="2" max="2" width="92.25" customWidth="1"/>
  </cols>
  <sheetData>
    <row r="1" spans="1:7" ht="18.75" x14ac:dyDescent="0.15">
      <c r="A1" s="8" t="s">
        <v>42</v>
      </c>
    </row>
    <row r="2" spans="1:7" x14ac:dyDescent="0.15">
      <c r="A2">
        <v>1</v>
      </c>
      <c r="B2" t="s">
        <v>44</v>
      </c>
    </row>
    <row r="3" spans="1:7" x14ac:dyDescent="0.15">
      <c r="A3">
        <v>2</v>
      </c>
      <c r="B3" t="s">
        <v>43</v>
      </c>
    </row>
    <row r="15" spans="1:7" ht="13.5" customHeight="1" x14ac:dyDescent="0.15">
      <c r="A15" s="10" t="s">
        <v>55</v>
      </c>
      <c r="B15" s="10"/>
      <c r="C15" s="10"/>
      <c r="D15" s="10"/>
      <c r="E15" s="10"/>
      <c r="F15" s="10"/>
      <c r="G15" s="10"/>
    </row>
    <row r="16" spans="1:7" x14ac:dyDescent="0.15">
      <c r="A16" s="10"/>
      <c r="B16" s="10"/>
      <c r="C16" s="10"/>
      <c r="D16" s="10"/>
      <c r="E16" s="10"/>
      <c r="F16" s="10"/>
      <c r="G16" s="10"/>
    </row>
    <row r="17" spans="1:7" x14ac:dyDescent="0.15">
      <c r="A17" s="10"/>
      <c r="B17" s="10"/>
      <c r="C17" s="10"/>
      <c r="D17" s="10"/>
      <c r="E17" s="10"/>
      <c r="F17" s="10"/>
      <c r="G17" s="10"/>
    </row>
    <row r="18" spans="1:7" x14ac:dyDescent="0.15">
      <c r="A18" s="10"/>
      <c r="B18" s="10"/>
      <c r="C18" s="10"/>
      <c r="D18" s="10"/>
      <c r="E18" s="10"/>
      <c r="F18" s="10"/>
      <c r="G18" s="10"/>
    </row>
    <row r="19" spans="1:7" x14ac:dyDescent="0.15">
      <c r="A19" s="10"/>
      <c r="B19" s="10"/>
      <c r="C19" s="10"/>
      <c r="D19" s="10"/>
      <c r="E19" s="10"/>
      <c r="F19" s="10"/>
      <c r="G19" s="10"/>
    </row>
    <row r="20" spans="1:7" x14ac:dyDescent="0.15">
      <c r="A20" s="10"/>
      <c r="B20" s="10"/>
      <c r="C20" s="10"/>
      <c r="D20" s="10"/>
      <c r="E20" s="10"/>
      <c r="F20" s="10"/>
      <c r="G20" s="10"/>
    </row>
    <row r="21" spans="1:7" x14ac:dyDescent="0.15">
      <c r="A21" s="10"/>
      <c r="B21" s="10"/>
      <c r="C21" s="10"/>
      <c r="D21" s="10"/>
      <c r="E21" s="10"/>
      <c r="F21" s="10"/>
      <c r="G21" s="10"/>
    </row>
    <row r="22" spans="1:7" x14ac:dyDescent="0.15">
      <c r="A22" s="10"/>
      <c r="B22" s="10"/>
      <c r="C22" s="10"/>
      <c r="D22" s="10"/>
      <c r="E22" s="10"/>
      <c r="F22" s="10"/>
      <c r="G22" s="10"/>
    </row>
    <row r="23" spans="1:7" x14ac:dyDescent="0.15">
      <c r="A23" s="10"/>
      <c r="B23" s="10"/>
      <c r="C23" s="10"/>
      <c r="D23" s="10"/>
      <c r="E23" s="10"/>
      <c r="F23" s="10"/>
      <c r="G23" s="10"/>
    </row>
    <row r="24" spans="1:7" x14ac:dyDescent="0.15">
      <c r="A24" s="10"/>
      <c r="B24" s="10"/>
      <c r="C24" s="10"/>
      <c r="D24" s="10"/>
      <c r="E24" s="10"/>
      <c r="F24" s="10"/>
      <c r="G24" s="10"/>
    </row>
    <row r="25" spans="1:7" x14ac:dyDescent="0.15">
      <c r="A25" s="10"/>
      <c r="B25" s="10"/>
      <c r="C25" s="10"/>
      <c r="D25" s="10"/>
      <c r="E25" s="10"/>
      <c r="F25" s="10"/>
      <c r="G25" s="10"/>
    </row>
    <row r="26" spans="1:7" x14ac:dyDescent="0.15">
      <c r="A26" s="10"/>
      <c r="B26" s="10"/>
      <c r="C26" s="10"/>
      <c r="D26" s="10"/>
      <c r="E26" s="10"/>
      <c r="F26" s="10"/>
      <c r="G26" s="10"/>
    </row>
    <row r="27" spans="1:7" x14ac:dyDescent="0.15">
      <c r="A27" s="10"/>
      <c r="B27" s="10"/>
      <c r="C27" s="10"/>
      <c r="D27" s="10"/>
      <c r="E27" s="10"/>
      <c r="F27" s="10"/>
      <c r="G27" s="10"/>
    </row>
    <row r="28" spans="1:7" x14ac:dyDescent="0.15">
      <c r="A28" s="10"/>
      <c r="B28" s="10"/>
      <c r="C28" s="10"/>
      <c r="D28" s="10"/>
      <c r="E28" s="10"/>
      <c r="F28" s="10"/>
      <c r="G28" s="10"/>
    </row>
    <row r="29" spans="1:7" x14ac:dyDescent="0.15">
      <c r="A29" s="10"/>
      <c r="B29" s="10"/>
      <c r="C29" s="10"/>
      <c r="D29" s="10"/>
      <c r="E29" s="10"/>
      <c r="F29" s="10"/>
      <c r="G29" s="10"/>
    </row>
    <row r="30" spans="1:7" x14ac:dyDescent="0.15">
      <c r="A30" s="10"/>
      <c r="B30" s="10"/>
      <c r="C30" s="10"/>
      <c r="D30" s="10"/>
      <c r="E30" s="10"/>
      <c r="F30" s="10"/>
      <c r="G30" s="10"/>
    </row>
    <row r="31" spans="1:7" ht="18.75" x14ac:dyDescent="0.15">
      <c r="A31" s="8" t="s">
        <v>67</v>
      </c>
    </row>
    <row r="32" spans="1:7" x14ac:dyDescent="0.15">
      <c r="A32" t="s">
        <v>66</v>
      </c>
      <c r="B32" t="s">
        <v>68</v>
      </c>
    </row>
  </sheetData>
  <mergeCells count="1">
    <mergeCell ref="A15:G30"/>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Description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Tiangen Chang</dc:creator>
  <cp:lastModifiedBy>Tiangen Chang</cp:lastModifiedBy>
  <dcterms:created xsi:type="dcterms:W3CDTF">2018-06-16T08:04:45Z</dcterms:created>
  <dcterms:modified xsi:type="dcterms:W3CDTF">2018-09-13T12:23:47Z</dcterms:modified>
</cp:coreProperties>
</file>